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gner\Dropbox\Strahl\Licitações\Prefeituras Municipais\Prefeitura de Joaçaba\2014\Posto de Saúde - Monte Belo\Definitivos\"/>
    </mc:Choice>
  </mc:AlternateContent>
  <bookViews>
    <workbookView xWindow="0" yWindow="0" windowWidth="19440" windowHeight="7755"/>
  </bookViews>
  <sheets>
    <sheet name="Alterada" sheetId="7" r:id="rId1"/>
    <sheet name="Cronograma" sheetId="6" r:id="rId2"/>
  </sheets>
  <definedNames>
    <definedName name="_xlnm.Print_Area" localSheetId="0">Alterada!$A$1:$K$240</definedName>
  </definedNames>
  <calcPr calcId="152511"/>
</workbook>
</file>

<file path=xl/calcChain.xml><?xml version="1.0" encoding="utf-8"?>
<calcChain xmlns="http://schemas.openxmlformats.org/spreadsheetml/2006/main">
  <c r="N24" i="6" l="1"/>
  <c r="O24" i="6"/>
  <c r="K24" i="6"/>
  <c r="L24" i="6"/>
  <c r="H24" i="6"/>
  <c r="I24" i="6"/>
  <c r="E24" i="6"/>
  <c r="F24" i="6"/>
  <c r="C24" i="6"/>
  <c r="B24" i="6"/>
  <c r="A24" i="6"/>
  <c r="C25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G96" i="7" l="1"/>
  <c r="H96" i="7" s="1"/>
  <c r="I96" i="7" s="1"/>
  <c r="J96" i="7" s="1"/>
  <c r="Q73" i="7" l="1"/>
  <c r="M73" i="7" s="1"/>
  <c r="E73" i="7" s="1"/>
  <c r="F73" i="7" s="1"/>
  <c r="R73" i="7"/>
  <c r="N73" i="7" s="1"/>
  <c r="G73" i="7" s="1"/>
  <c r="H73" i="7" s="1"/>
  <c r="I73" i="7" l="1"/>
  <c r="J73" i="7" s="1"/>
  <c r="R230" i="7" l="1"/>
  <c r="N230" i="7" s="1"/>
  <c r="G230" i="7" s="1"/>
  <c r="H230" i="7" s="1"/>
  <c r="Q230" i="7"/>
  <c r="M230" i="7" s="1"/>
  <c r="E230" i="7" s="1"/>
  <c r="F230" i="7" s="1"/>
  <c r="R229" i="7"/>
  <c r="N229" i="7" s="1"/>
  <c r="G229" i="7" s="1"/>
  <c r="H229" i="7" s="1"/>
  <c r="Q229" i="7"/>
  <c r="M229" i="7" s="1"/>
  <c r="E229" i="7" s="1"/>
  <c r="F229" i="7" s="1"/>
  <c r="R228" i="7"/>
  <c r="Q228" i="7"/>
  <c r="G228" i="7"/>
  <c r="H228" i="7" s="1"/>
  <c r="E228" i="7"/>
  <c r="F228" i="7" s="1"/>
  <c r="R227" i="7"/>
  <c r="Q227" i="7"/>
  <c r="G227" i="7"/>
  <c r="H227" i="7" s="1"/>
  <c r="E227" i="7"/>
  <c r="F227" i="7" s="1"/>
  <c r="R226" i="7"/>
  <c r="N226" i="7" s="1"/>
  <c r="G226" i="7" s="1"/>
  <c r="Q226" i="7"/>
  <c r="M226" i="7"/>
  <c r="E226" i="7" s="1"/>
  <c r="D226" i="7"/>
  <c r="R225" i="7"/>
  <c r="N225" i="7" s="1"/>
  <c r="G225" i="7" s="1"/>
  <c r="Q225" i="7"/>
  <c r="M225" i="7"/>
  <c r="E225" i="7" s="1"/>
  <c r="F225" i="7" s="1"/>
  <c r="R222" i="7"/>
  <c r="N222" i="7" s="1"/>
  <c r="G222" i="7" s="1"/>
  <c r="H222" i="7" s="1"/>
  <c r="Q222" i="7"/>
  <c r="M222" i="7" s="1"/>
  <c r="E222" i="7" s="1"/>
  <c r="F222" i="7" s="1"/>
  <c r="R221" i="7"/>
  <c r="N221" i="7" s="1"/>
  <c r="G221" i="7" s="1"/>
  <c r="H221" i="7" s="1"/>
  <c r="Q221" i="7"/>
  <c r="M221" i="7" s="1"/>
  <c r="E221" i="7" s="1"/>
  <c r="F221" i="7" s="1"/>
  <c r="R220" i="7"/>
  <c r="N220" i="7" s="1"/>
  <c r="G220" i="7" s="1"/>
  <c r="H220" i="7" s="1"/>
  <c r="Q220" i="7"/>
  <c r="M220" i="7" s="1"/>
  <c r="E220" i="7" s="1"/>
  <c r="F220" i="7" s="1"/>
  <c r="R219" i="7"/>
  <c r="N219" i="7" s="1"/>
  <c r="G219" i="7" s="1"/>
  <c r="H219" i="7" s="1"/>
  <c r="Q219" i="7"/>
  <c r="M219" i="7" s="1"/>
  <c r="E219" i="7" s="1"/>
  <c r="F219" i="7" s="1"/>
  <c r="R224" i="7"/>
  <c r="N224" i="7" s="1"/>
  <c r="G224" i="7" s="1"/>
  <c r="H224" i="7" s="1"/>
  <c r="Q224" i="7"/>
  <c r="M224" i="7" s="1"/>
  <c r="E224" i="7" s="1"/>
  <c r="F224" i="7" s="1"/>
  <c r="R223" i="7"/>
  <c r="N223" i="7" s="1"/>
  <c r="G223" i="7" s="1"/>
  <c r="H223" i="7" s="1"/>
  <c r="Q223" i="7"/>
  <c r="M223" i="7" s="1"/>
  <c r="E223" i="7" s="1"/>
  <c r="F223" i="7" s="1"/>
  <c r="R218" i="7"/>
  <c r="N218" i="7" s="1"/>
  <c r="G218" i="7" s="1"/>
  <c r="H218" i="7" s="1"/>
  <c r="Q218" i="7"/>
  <c r="M218" i="7" s="1"/>
  <c r="E218" i="7" s="1"/>
  <c r="F218" i="7" s="1"/>
  <c r="I229" i="7" l="1"/>
  <c r="I230" i="7"/>
  <c r="J230" i="7" s="1"/>
  <c r="I227" i="7"/>
  <c r="J227" i="7" s="1"/>
  <c r="I228" i="7"/>
  <c r="J228" i="7" s="1"/>
  <c r="I223" i="7"/>
  <c r="H225" i="7"/>
  <c r="I225" i="7" s="1"/>
  <c r="J225" i="7" s="1"/>
  <c r="F226" i="7"/>
  <c r="H226" i="7"/>
  <c r="I222" i="7"/>
  <c r="J222" i="7" s="1"/>
  <c r="I221" i="7"/>
  <c r="J221" i="7" s="1"/>
  <c r="I219" i="7"/>
  <c r="J219" i="7" s="1"/>
  <c r="I220" i="7"/>
  <c r="J220" i="7" s="1"/>
  <c r="I224" i="7"/>
  <c r="J224" i="7" s="1"/>
  <c r="I218" i="7"/>
  <c r="J218" i="7" s="1"/>
  <c r="R176" i="7"/>
  <c r="Q176" i="7"/>
  <c r="M176" i="7"/>
  <c r="E176" i="7" s="1"/>
  <c r="F176" i="7" s="1"/>
  <c r="G176" i="7"/>
  <c r="H176" i="7" s="1"/>
  <c r="R175" i="7"/>
  <c r="Q175" i="7"/>
  <c r="M175" i="7"/>
  <c r="E175" i="7" s="1"/>
  <c r="F175" i="7" s="1"/>
  <c r="G175" i="7"/>
  <c r="H175" i="7" s="1"/>
  <c r="R174" i="7"/>
  <c r="N174" i="7" s="1"/>
  <c r="M174" i="7" s="1"/>
  <c r="Q174" i="7"/>
  <c r="R173" i="7"/>
  <c r="Q173" i="7"/>
  <c r="M173" i="7"/>
  <c r="E173" i="7" s="1"/>
  <c r="F173" i="7" s="1"/>
  <c r="G173" i="7"/>
  <c r="H173" i="7" s="1"/>
  <c r="R172" i="7"/>
  <c r="Q172" i="7"/>
  <c r="M172" i="7"/>
  <c r="E172" i="7" s="1"/>
  <c r="F172" i="7" s="1"/>
  <c r="G172" i="7"/>
  <c r="H172" i="7" s="1"/>
  <c r="R171" i="7"/>
  <c r="N171" i="7" s="1"/>
  <c r="G171" i="7" s="1"/>
  <c r="H171" i="7" s="1"/>
  <c r="Q171" i="7"/>
  <c r="M171" i="7" s="1"/>
  <c r="E171" i="7" s="1"/>
  <c r="F171" i="7" s="1"/>
  <c r="R170" i="7"/>
  <c r="Q170" i="7"/>
  <c r="M170" i="7"/>
  <c r="E170" i="7" s="1"/>
  <c r="F170" i="7" s="1"/>
  <c r="G170" i="7"/>
  <c r="H170" i="7" s="1"/>
  <c r="R169" i="7"/>
  <c r="Q169" i="7"/>
  <c r="M169" i="7"/>
  <c r="E169" i="7" s="1"/>
  <c r="F169" i="7" s="1"/>
  <c r="G169" i="7"/>
  <c r="H169" i="7" s="1"/>
  <c r="R168" i="7"/>
  <c r="Q168" i="7"/>
  <c r="M168" i="7"/>
  <c r="E168" i="7" s="1"/>
  <c r="F168" i="7" s="1"/>
  <c r="G168" i="7"/>
  <c r="H168" i="7" s="1"/>
  <c r="R167" i="7"/>
  <c r="Q167" i="7"/>
  <c r="M167" i="7"/>
  <c r="E167" i="7" s="1"/>
  <c r="F167" i="7" s="1"/>
  <c r="G167" i="7"/>
  <c r="H167" i="7" s="1"/>
  <c r="R166" i="7"/>
  <c r="Q166" i="7"/>
  <c r="M166" i="7" s="1"/>
  <c r="E166" i="7" s="1"/>
  <c r="F166" i="7" s="1"/>
  <c r="G166" i="7"/>
  <c r="H166" i="7" s="1"/>
  <c r="R164" i="7"/>
  <c r="N164" i="7" s="1"/>
  <c r="G164" i="7" s="1"/>
  <c r="H164" i="7" s="1"/>
  <c r="Q164" i="7"/>
  <c r="M164" i="7" s="1"/>
  <c r="E164" i="7" s="1"/>
  <c r="F164" i="7" s="1"/>
  <c r="M163" i="7"/>
  <c r="R160" i="7"/>
  <c r="N160" i="7" s="1"/>
  <c r="G160" i="7" s="1"/>
  <c r="H160" i="7" s="1"/>
  <c r="Q160" i="7"/>
  <c r="M160" i="7" s="1"/>
  <c r="E160" i="7" s="1"/>
  <c r="F160" i="7" s="1"/>
  <c r="P159" i="7"/>
  <c r="R159" i="7" s="1"/>
  <c r="N159" i="7" s="1"/>
  <c r="G159" i="7" s="1"/>
  <c r="H159" i="7" s="1"/>
  <c r="P156" i="7"/>
  <c r="Q156" i="7" s="1"/>
  <c r="M156" i="7" s="1"/>
  <c r="E156" i="7" s="1"/>
  <c r="F156" i="7" s="1"/>
  <c r="R155" i="7"/>
  <c r="N155" i="7" s="1"/>
  <c r="G155" i="7" s="1"/>
  <c r="H155" i="7" s="1"/>
  <c r="Q155" i="7"/>
  <c r="M155" i="7" s="1"/>
  <c r="E155" i="7" s="1"/>
  <c r="F155" i="7" s="1"/>
  <c r="R153" i="7"/>
  <c r="N153" i="7" s="1"/>
  <c r="G153" i="7" s="1"/>
  <c r="H153" i="7" s="1"/>
  <c r="Q153" i="7"/>
  <c r="M153" i="7" s="1"/>
  <c r="E153" i="7" s="1"/>
  <c r="F153" i="7" s="1"/>
  <c r="R150" i="7"/>
  <c r="N150" i="7" s="1"/>
  <c r="G150" i="7" s="1"/>
  <c r="H150" i="7" s="1"/>
  <c r="Q150" i="7"/>
  <c r="M150" i="7" s="1"/>
  <c r="E150" i="7" s="1"/>
  <c r="F150" i="7" s="1"/>
  <c r="R149" i="7"/>
  <c r="Q149" i="7"/>
  <c r="M149" i="7"/>
  <c r="E149" i="7" s="1"/>
  <c r="F149" i="7" s="1"/>
  <c r="G149" i="7"/>
  <c r="H149" i="7" s="1"/>
  <c r="R148" i="7"/>
  <c r="N148" i="7" s="1"/>
  <c r="G148" i="7" s="1"/>
  <c r="H148" i="7" s="1"/>
  <c r="Q148" i="7"/>
  <c r="M148" i="7" s="1"/>
  <c r="E148" i="7" s="1"/>
  <c r="F148" i="7" s="1"/>
  <c r="R147" i="7"/>
  <c r="N147" i="7" s="1"/>
  <c r="G147" i="7" s="1"/>
  <c r="H147" i="7" s="1"/>
  <c r="Q147" i="7"/>
  <c r="M147" i="7" s="1"/>
  <c r="E147" i="7" s="1"/>
  <c r="F147" i="7" s="1"/>
  <c r="I175" i="7" l="1"/>
  <c r="J175" i="7" s="1"/>
  <c r="J223" i="7"/>
  <c r="I172" i="7"/>
  <c r="J172" i="7" s="1"/>
  <c r="J229" i="7"/>
  <c r="I168" i="7"/>
  <c r="J168" i="7" s="1"/>
  <c r="I171" i="7"/>
  <c r="J171" i="7" s="1"/>
  <c r="I226" i="7"/>
  <c r="J226" i="7" s="1"/>
  <c r="I169" i="7"/>
  <c r="J169" i="7" s="1"/>
  <c r="I166" i="7"/>
  <c r="J166" i="7" s="1"/>
  <c r="I167" i="7"/>
  <c r="J167" i="7" s="1"/>
  <c r="I170" i="7"/>
  <c r="J170" i="7" s="1"/>
  <c r="I173" i="7"/>
  <c r="J173" i="7" s="1"/>
  <c r="E174" i="7"/>
  <c r="F174" i="7" s="1"/>
  <c r="G174" i="7"/>
  <c r="H174" i="7" s="1"/>
  <c r="I176" i="7"/>
  <c r="J176" i="7" s="1"/>
  <c r="I164" i="7"/>
  <c r="J164" i="7" s="1"/>
  <c r="R156" i="7"/>
  <c r="N156" i="7" s="1"/>
  <c r="G156" i="7" s="1"/>
  <c r="H156" i="7" s="1"/>
  <c r="I156" i="7" s="1"/>
  <c r="J156" i="7" s="1"/>
  <c r="I155" i="7"/>
  <c r="J155" i="7" s="1"/>
  <c r="I148" i="7"/>
  <c r="J148" i="7" s="1"/>
  <c r="I149" i="7"/>
  <c r="J149" i="7" s="1"/>
  <c r="I160" i="7"/>
  <c r="J160" i="7" s="1"/>
  <c r="Q159" i="7"/>
  <c r="M159" i="7" s="1"/>
  <c r="E159" i="7" s="1"/>
  <c r="F159" i="7" s="1"/>
  <c r="I159" i="7" s="1"/>
  <c r="J159" i="7" s="1"/>
  <c r="I153" i="7"/>
  <c r="J153" i="7" s="1"/>
  <c r="I150" i="7"/>
  <c r="J150" i="7" s="1"/>
  <c r="I147" i="7"/>
  <c r="J147" i="7" s="1"/>
  <c r="J231" i="7" l="1"/>
  <c r="I231" i="7"/>
  <c r="I174" i="7"/>
  <c r="J174" i="7" s="1"/>
  <c r="Q29" i="7"/>
  <c r="R29" i="7"/>
  <c r="Q97" i="7" l="1"/>
  <c r="M97" i="7" s="1"/>
  <c r="E97" i="7" s="1"/>
  <c r="F97" i="7" s="1"/>
  <c r="R97" i="7"/>
  <c r="N97" i="7" s="1"/>
  <c r="G97" i="7" s="1"/>
  <c r="H97" i="7" s="1"/>
  <c r="Q214" i="7"/>
  <c r="M214" i="7" s="1"/>
  <c r="E214" i="7" s="1"/>
  <c r="F214" i="7" s="1"/>
  <c r="R214" i="7"/>
  <c r="N214" i="7" s="1"/>
  <c r="G214" i="7" s="1"/>
  <c r="H214" i="7" s="1"/>
  <c r="Q74" i="7"/>
  <c r="M74" i="7" s="1"/>
  <c r="E74" i="7" s="1"/>
  <c r="F74" i="7" s="1"/>
  <c r="R74" i="7"/>
  <c r="N74" i="7" s="1"/>
  <c r="G74" i="7" s="1"/>
  <c r="H74" i="7" s="1"/>
  <c r="Q197" i="7"/>
  <c r="M197" i="7" s="1"/>
  <c r="E197" i="7" s="1"/>
  <c r="F197" i="7" s="1"/>
  <c r="R197" i="7"/>
  <c r="N197" i="7" s="1"/>
  <c r="G197" i="7" s="1"/>
  <c r="H197" i="7" s="1"/>
  <c r="I97" i="7" l="1"/>
  <c r="J97" i="7" s="1"/>
  <c r="I214" i="7"/>
  <c r="J214" i="7" s="1"/>
  <c r="I74" i="7"/>
  <c r="J74" i="7" s="1"/>
  <c r="I197" i="7"/>
  <c r="J197" i="7" s="1"/>
  <c r="E29" i="7"/>
  <c r="F29" i="7" s="1"/>
  <c r="G29" i="7"/>
  <c r="H29" i="7" s="1"/>
  <c r="I10" i="6"/>
  <c r="L10" i="6" s="1"/>
  <c r="O10" i="6" s="1"/>
  <c r="I22" i="6"/>
  <c r="L22" i="6" s="1"/>
  <c r="O22" i="6" s="1"/>
  <c r="F8" i="6"/>
  <c r="I8" i="6" s="1"/>
  <c r="L8" i="6" s="1"/>
  <c r="O8" i="6" s="1"/>
  <c r="F9" i="6"/>
  <c r="I9" i="6" s="1"/>
  <c r="L9" i="6" s="1"/>
  <c r="O9" i="6" s="1"/>
  <c r="F10" i="6"/>
  <c r="F11" i="6"/>
  <c r="I11" i="6" s="1"/>
  <c r="L11" i="6" s="1"/>
  <c r="O11" i="6" s="1"/>
  <c r="F12" i="6"/>
  <c r="I12" i="6" s="1"/>
  <c r="L12" i="6" s="1"/>
  <c r="O12" i="6" s="1"/>
  <c r="F13" i="6"/>
  <c r="I13" i="6" s="1"/>
  <c r="L13" i="6" s="1"/>
  <c r="O13" i="6" s="1"/>
  <c r="F14" i="6"/>
  <c r="I14" i="6" s="1"/>
  <c r="L14" i="6" s="1"/>
  <c r="O14" i="6" s="1"/>
  <c r="F15" i="6"/>
  <c r="I15" i="6" s="1"/>
  <c r="L15" i="6" s="1"/>
  <c r="O15" i="6" s="1"/>
  <c r="F16" i="6"/>
  <c r="I16" i="6" s="1"/>
  <c r="L16" i="6" s="1"/>
  <c r="O16" i="6" s="1"/>
  <c r="F17" i="6"/>
  <c r="I17" i="6" s="1"/>
  <c r="L17" i="6" s="1"/>
  <c r="O17" i="6" s="1"/>
  <c r="F18" i="6"/>
  <c r="I18" i="6" s="1"/>
  <c r="L18" i="6" s="1"/>
  <c r="O18" i="6" s="1"/>
  <c r="F19" i="6"/>
  <c r="I19" i="6" s="1"/>
  <c r="L19" i="6" s="1"/>
  <c r="O19" i="6" s="1"/>
  <c r="F20" i="6"/>
  <c r="I20" i="6" s="1"/>
  <c r="L20" i="6" s="1"/>
  <c r="O20" i="6" s="1"/>
  <c r="F21" i="6"/>
  <c r="I21" i="6" s="1"/>
  <c r="L21" i="6" s="1"/>
  <c r="O21" i="6" s="1"/>
  <c r="F22" i="6"/>
  <c r="F23" i="6"/>
  <c r="I23" i="6" s="1"/>
  <c r="L23" i="6" s="1"/>
  <c r="O23" i="6" s="1"/>
  <c r="F25" i="6"/>
  <c r="I25" i="6" s="1"/>
  <c r="L25" i="6" s="1"/>
  <c r="O25" i="6" s="1"/>
  <c r="F7" i="6"/>
  <c r="I7" i="6" s="1"/>
  <c r="L7" i="6" s="1"/>
  <c r="O7" i="6" s="1"/>
  <c r="A25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B25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I29" i="7" l="1"/>
  <c r="J29" i="7" s="1"/>
  <c r="Q15" i="7"/>
  <c r="M15" i="7" s="1"/>
  <c r="R15" i="7"/>
  <c r="N15" i="7" s="1"/>
  <c r="G15" i="7" s="1"/>
  <c r="H15" i="7" s="1"/>
  <c r="E15" i="7" l="1"/>
  <c r="F15" i="7" s="1"/>
  <c r="I15" i="7" s="1"/>
  <c r="J15" i="7" s="1"/>
  <c r="R234" i="7" l="1"/>
  <c r="N234" i="7" s="1"/>
  <c r="G234" i="7" s="1"/>
  <c r="H234" i="7" s="1"/>
  <c r="Q234" i="7"/>
  <c r="M234" i="7" s="1"/>
  <c r="E234" i="7" s="1"/>
  <c r="F234" i="7" s="1"/>
  <c r="R213" i="7"/>
  <c r="N213" i="7" s="1"/>
  <c r="G213" i="7" s="1"/>
  <c r="H213" i="7" s="1"/>
  <c r="Q213" i="7"/>
  <c r="M213" i="7" s="1"/>
  <c r="E213" i="7" s="1"/>
  <c r="F213" i="7" s="1"/>
  <c r="R212" i="7"/>
  <c r="Q212" i="7"/>
  <c r="G212" i="7"/>
  <c r="H212" i="7" s="1"/>
  <c r="E212" i="7"/>
  <c r="F212" i="7" s="1"/>
  <c r="R211" i="7"/>
  <c r="Q211" i="7"/>
  <c r="G211" i="7"/>
  <c r="H211" i="7" s="1"/>
  <c r="E211" i="7"/>
  <c r="F211" i="7" s="1"/>
  <c r="R210" i="7"/>
  <c r="N210" i="7" s="1"/>
  <c r="G210" i="7" s="1"/>
  <c r="H210" i="7" s="1"/>
  <c r="Q210" i="7"/>
  <c r="M210" i="7" s="1"/>
  <c r="E210" i="7" s="1"/>
  <c r="F210" i="7" s="1"/>
  <c r="R206" i="7"/>
  <c r="Q206" i="7"/>
  <c r="G206" i="7"/>
  <c r="H206" i="7" s="1"/>
  <c r="E206" i="7"/>
  <c r="F206" i="7" s="1"/>
  <c r="R205" i="7"/>
  <c r="Q205" i="7"/>
  <c r="G205" i="7"/>
  <c r="H205" i="7" s="1"/>
  <c r="E205" i="7"/>
  <c r="F205" i="7" s="1"/>
  <c r="R204" i="7"/>
  <c r="Q204" i="7"/>
  <c r="G204" i="7"/>
  <c r="H204" i="7" s="1"/>
  <c r="E204" i="7"/>
  <c r="F204" i="7" s="1"/>
  <c r="R203" i="7"/>
  <c r="Q203" i="7"/>
  <c r="G203" i="7"/>
  <c r="H203" i="7" s="1"/>
  <c r="E203" i="7"/>
  <c r="F203" i="7" s="1"/>
  <c r="R202" i="7"/>
  <c r="Q202" i="7"/>
  <c r="G202" i="7"/>
  <c r="H202" i="7" s="1"/>
  <c r="E202" i="7"/>
  <c r="F202" i="7" s="1"/>
  <c r="R201" i="7"/>
  <c r="Q201" i="7"/>
  <c r="G201" i="7"/>
  <c r="H201" i="7" s="1"/>
  <c r="E201" i="7"/>
  <c r="F201" i="7" s="1"/>
  <c r="R196" i="7"/>
  <c r="N196" i="7" s="1"/>
  <c r="G196" i="7" s="1"/>
  <c r="H196" i="7" s="1"/>
  <c r="Q196" i="7"/>
  <c r="M196" i="7" s="1"/>
  <c r="E196" i="7" s="1"/>
  <c r="F196" i="7" s="1"/>
  <c r="R195" i="7"/>
  <c r="N195" i="7" s="1"/>
  <c r="G195" i="7" s="1"/>
  <c r="H195" i="7" s="1"/>
  <c r="Q195" i="7"/>
  <c r="M195" i="7" s="1"/>
  <c r="E195" i="7" s="1"/>
  <c r="F195" i="7" s="1"/>
  <c r="R194" i="7"/>
  <c r="N194" i="7" s="1"/>
  <c r="G194" i="7" s="1"/>
  <c r="H194" i="7" s="1"/>
  <c r="Q194" i="7"/>
  <c r="M194" i="7" s="1"/>
  <c r="E194" i="7" s="1"/>
  <c r="F194" i="7" s="1"/>
  <c r="R193" i="7"/>
  <c r="N193" i="7" s="1"/>
  <c r="G193" i="7" s="1"/>
  <c r="H193" i="7" s="1"/>
  <c r="Q193" i="7"/>
  <c r="M193" i="7" s="1"/>
  <c r="E193" i="7" s="1"/>
  <c r="F193" i="7" s="1"/>
  <c r="R192" i="7"/>
  <c r="N192" i="7" s="1"/>
  <c r="G192" i="7" s="1"/>
  <c r="H192" i="7" s="1"/>
  <c r="Q192" i="7"/>
  <c r="M192" i="7" s="1"/>
  <c r="E192" i="7" s="1"/>
  <c r="F192" i="7" s="1"/>
  <c r="R188" i="7"/>
  <c r="Q188" i="7"/>
  <c r="G188" i="7"/>
  <c r="H188" i="7" s="1"/>
  <c r="E188" i="7"/>
  <c r="F188" i="7" s="1"/>
  <c r="R187" i="7"/>
  <c r="Q187" i="7"/>
  <c r="G187" i="7"/>
  <c r="H187" i="7" s="1"/>
  <c r="E187" i="7"/>
  <c r="F187" i="7" s="1"/>
  <c r="R186" i="7"/>
  <c r="Q186" i="7"/>
  <c r="M186" i="7"/>
  <c r="E186" i="7" s="1"/>
  <c r="F186" i="7" s="1"/>
  <c r="G186" i="7"/>
  <c r="H186" i="7" s="1"/>
  <c r="R185" i="7"/>
  <c r="Q185" i="7"/>
  <c r="M185" i="7"/>
  <c r="E185" i="7" s="1"/>
  <c r="F185" i="7" s="1"/>
  <c r="G185" i="7"/>
  <c r="H185" i="7" s="1"/>
  <c r="R184" i="7"/>
  <c r="Q184" i="7"/>
  <c r="M184" i="7"/>
  <c r="E184" i="7" s="1"/>
  <c r="F184" i="7" s="1"/>
  <c r="G184" i="7"/>
  <c r="H184" i="7" s="1"/>
  <c r="R183" i="7"/>
  <c r="Q183" i="7"/>
  <c r="M183" i="7"/>
  <c r="E183" i="7" s="1"/>
  <c r="F183" i="7" s="1"/>
  <c r="G183" i="7"/>
  <c r="H183" i="7" s="1"/>
  <c r="R182" i="7"/>
  <c r="N182" i="7" s="1"/>
  <c r="G182" i="7" s="1"/>
  <c r="H182" i="7" s="1"/>
  <c r="Q182" i="7"/>
  <c r="M182" i="7" s="1"/>
  <c r="E182" i="7" s="1"/>
  <c r="F182" i="7" s="1"/>
  <c r="R181" i="7"/>
  <c r="N181" i="7" s="1"/>
  <c r="G181" i="7" s="1"/>
  <c r="H181" i="7" s="1"/>
  <c r="Q181" i="7"/>
  <c r="M181" i="7" s="1"/>
  <c r="E181" i="7" s="1"/>
  <c r="F181" i="7" s="1"/>
  <c r="R177" i="7"/>
  <c r="G177" i="7" s="1"/>
  <c r="H177" i="7" s="1"/>
  <c r="Q177" i="7"/>
  <c r="E177" i="7" s="1"/>
  <c r="F177" i="7" s="1"/>
  <c r="R165" i="7"/>
  <c r="G165" i="7" s="1"/>
  <c r="H165" i="7" s="1"/>
  <c r="Q165" i="7"/>
  <c r="M165" i="7" s="1"/>
  <c r="E165" i="7" s="1"/>
  <c r="F165" i="7" s="1"/>
  <c r="R163" i="7"/>
  <c r="Q163" i="7"/>
  <c r="E163" i="7"/>
  <c r="F163" i="7" s="1"/>
  <c r="G163" i="7"/>
  <c r="H163" i="7" s="1"/>
  <c r="R162" i="7"/>
  <c r="Q162" i="7"/>
  <c r="M162" i="7" s="1"/>
  <c r="E162" i="7" s="1"/>
  <c r="F162" i="7" s="1"/>
  <c r="G162" i="7"/>
  <c r="H162" i="7" s="1"/>
  <c r="R161" i="7"/>
  <c r="G161" i="7" s="1"/>
  <c r="H161" i="7" s="1"/>
  <c r="Q161" i="7"/>
  <c r="M161" i="7" s="1"/>
  <c r="E161" i="7" s="1"/>
  <c r="F161" i="7" s="1"/>
  <c r="R158" i="7"/>
  <c r="Q158" i="7"/>
  <c r="M158" i="7" s="1"/>
  <c r="E158" i="7" s="1"/>
  <c r="F158" i="7" s="1"/>
  <c r="G158" i="7"/>
  <c r="H158" i="7" s="1"/>
  <c r="R157" i="7"/>
  <c r="G157" i="7" s="1"/>
  <c r="H157" i="7" s="1"/>
  <c r="R154" i="7"/>
  <c r="G154" i="7" s="1"/>
  <c r="H154" i="7" s="1"/>
  <c r="Q154" i="7"/>
  <c r="M154" i="7" s="1"/>
  <c r="E154" i="7" s="1"/>
  <c r="F154" i="7" s="1"/>
  <c r="R152" i="7"/>
  <c r="Q152" i="7"/>
  <c r="M152" i="7" s="1"/>
  <c r="E152" i="7" s="1"/>
  <c r="F152" i="7" s="1"/>
  <c r="G152" i="7"/>
  <c r="H152" i="7" s="1"/>
  <c r="R151" i="7"/>
  <c r="G151" i="7" s="1"/>
  <c r="H151" i="7" s="1"/>
  <c r="Q151" i="7"/>
  <c r="M151" i="7" s="1"/>
  <c r="E151" i="7" s="1"/>
  <c r="F151" i="7" s="1"/>
  <c r="R146" i="7"/>
  <c r="N146" i="7" s="1"/>
  <c r="G146" i="7" s="1"/>
  <c r="H146" i="7" s="1"/>
  <c r="Q146" i="7"/>
  <c r="M146" i="7" s="1"/>
  <c r="E146" i="7" s="1"/>
  <c r="F146" i="7" s="1"/>
  <c r="R145" i="7"/>
  <c r="N145" i="7" s="1"/>
  <c r="G145" i="7" s="1"/>
  <c r="H145" i="7" s="1"/>
  <c r="Q145" i="7"/>
  <c r="M145" i="7" s="1"/>
  <c r="E145" i="7" s="1"/>
  <c r="F145" i="7" s="1"/>
  <c r="R144" i="7"/>
  <c r="Q144" i="7"/>
  <c r="R143" i="7"/>
  <c r="N143" i="7" s="1"/>
  <c r="G143" i="7" s="1"/>
  <c r="H143" i="7" s="1"/>
  <c r="Q143" i="7"/>
  <c r="M143" i="7" s="1"/>
  <c r="E143" i="7" s="1"/>
  <c r="F143" i="7" s="1"/>
  <c r="R142" i="7"/>
  <c r="G142" i="7" s="1"/>
  <c r="H142" i="7" s="1"/>
  <c r="Q142" i="7"/>
  <c r="M142" i="7" s="1"/>
  <c r="E142" i="7" s="1"/>
  <c r="F142" i="7" s="1"/>
  <c r="R141" i="7"/>
  <c r="N141" i="7" s="1"/>
  <c r="G141" i="7" s="1"/>
  <c r="H141" i="7" s="1"/>
  <c r="Q141" i="7"/>
  <c r="M141" i="7" s="1"/>
  <c r="E141" i="7" s="1"/>
  <c r="F141" i="7" s="1"/>
  <c r="R140" i="7"/>
  <c r="N140" i="7" s="1"/>
  <c r="G140" i="7" s="1"/>
  <c r="H140" i="7" s="1"/>
  <c r="Q140" i="7"/>
  <c r="M140" i="7" s="1"/>
  <c r="E140" i="7" s="1"/>
  <c r="F140" i="7" s="1"/>
  <c r="R139" i="7"/>
  <c r="N139" i="7" s="1"/>
  <c r="G139" i="7" s="1"/>
  <c r="H139" i="7" s="1"/>
  <c r="Q139" i="7"/>
  <c r="M139" i="7" s="1"/>
  <c r="E139" i="7" s="1"/>
  <c r="F139" i="7" s="1"/>
  <c r="R138" i="7"/>
  <c r="Q138" i="7"/>
  <c r="M138" i="7" s="1"/>
  <c r="E138" i="7" s="1"/>
  <c r="F138" i="7" s="1"/>
  <c r="R137" i="7"/>
  <c r="N137" i="7" s="1"/>
  <c r="G137" i="7" s="1"/>
  <c r="H137" i="7" s="1"/>
  <c r="Q137" i="7"/>
  <c r="M137" i="7" s="1"/>
  <c r="E137" i="7" s="1"/>
  <c r="F137" i="7" s="1"/>
  <c r="R136" i="7"/>
  <c r="N136" i="7" s="1"/>
  <c r="G136" i="7" s="1"/>
  <c r="H136" i="7" s="1"/>
  <c r="Q136" i="7"/>
  <c r="M136" i="7" s="1"/>
  <c r="E136" i="7" s="1"/>
  <c r="F136" i="7" s="1"/>
  <c r="R135" i="7"/>
  <c r="N135" i="7" s="1"/>
  <c r="G135" i="7" s="1"/>
  <c r="H135" i="7" s="1"/>
  <c r="Q135" i="7"/>
  <c r="M135" i="7" s="1"/>
  <c r="E135" i="7" s="1"/>
  <c r="F135" i="7" s="1"/>
  <c r="R134" i="7"/>
  <c r="N134" i="7" s="1"/>
  <c r="G134" i="7" s="1"/>
  <c r="H134" i="7" s="1"/>
  <c r="Q134" i="7"/>
  <c r="M134" i="7" s="1"/>
  <c r="E134" i="7" s="1"/>
  <c r="F134" i="7" s="1"/>
  <c r="R133" i="7"/>
  <c r="N133" i="7" s="1"/>
  <c r="G133" i="7" s="1"/>
  <c r="H133" i="7" s="1"/>
  <c r="Q133" i="7"/>
  <c r="M133" i="7" s="1"/>
  <c r="E133" i="7" s="1"/>
  <c r="F133" i="7" s="1"/>
  <c r="R132" i="7"/>
  <c r="N132" i="7" s="1"/>
  <c r="Q132" i="7"/>
  <c r="G132" i="7"/>
  <c r="H132" i="7" s="1"/>
  <c r="R131" i="7"/>
  <c r="N131" i="7" s="1"/>
  <c r="Q131" i="7"/>
  <c r="G131" i="7"/>
  <c r="H131" i="7" s="1"/>
  <c r="R130" i="7"/>
  <c r="Q130" i="7"/>
  <c r="R129" i="7"/>
  <c r="N129" i="7" s="1"/>
  <c r="G129" i="7" s="1"/>
  <c r="H129" i="7" s="1"/>
  <c r="Q129" i="7"/>
  <c r="M129" i="7" s="1"/>
  <c r="E129" i="7" s="1"/>
  <c r="F129" i="7" s="1"/>
  <c r="R128" i="7"/>
  <c r="N128" i="7" s="1"/>
  <c r="G128" i="7" s="1"/>
  <c r="H128" i="7" s="1"/>
  <c r="Q128" i="7"/>
  <c r="M128" i="7" s="1"/>
  <c r="E128" i="7" s="1"/>
  <c r="F128" i="7" s="1"/>
  <c r="R127" i="7"/>
  <c r="N127" i="7" s="1"/>
  <c r="G127" i="7" s="1"/>
  <c r="H127" i="7" s="1"/>
  <c r="Q127" i="7"/>
  <c r="M127" i="7" s="1"/>
  <c r="E127" i="7" s="1"/>
  <c r="F127" i="7" s="1"/>
  <c r="R123" i="7"/>
  <c r="N123" i="7" s="1"/>
  <c r="G123" i="7" s="1"/>
  <c r="H123" i="7" s="1"/>
  <c r="Q123" i="7"/>
  <c r="M123" i="7" s="1"/>
  <c r="E123" i="7" s="1"/>
  <c r="F123" i="7" s="1"/>
  <c r="R122" i="7"/>
  <c r="N122" i="7" s="1"/>
  <c r="G122" i="7" s="1"/>
  <c r="H122" i="7" s="1"/>
  <c r="Q122" i="7"/>
  <c r="M122" i="7" s="1"/>
  <c r="E122" i="7" s="1"/>
  <c r="F122" i="7" s="1"/>
  <c r="R118" i="7"/>
  <c r="Q118" i="7"/>
  <c r="G118" i="7"/>
  <c r="H118" i="7" s="1"/>
  <c r="E118" i="7"/>
  <c r="F118" i="7" s="1"/>
  <c r="R117" i="7"/>
  <c r="Q117" i="7"/>
  <c r="G117" i="7"/>
  <c r="H117" i="7" s="1"/>
  <c r="E117" i="7"/>
  <c r="F117" i="7" s="1"/>
  <c r="R116" i="7"/>
  <c r="N116" i="7" s="1"/>
  <c r="G116" i="7" s="1"/>
  <c r="H116" i="7" s="1"/>
  <c r="Q116" i="7"/>
  <c r="M116" i="7" s="1"/>
  <c r="E116" i="7" s="1"/>
  <c r="F116" i="7" s="1"/>
  <c r="R115" i="7"/>
  <c r="Q115" i="7"/>
  <c r="G115" i="7"/>
  <c r="H115" i="7" s="1"/>
  <c r="E115" i="7"/>
  <c r="F115" i="7" s="1"/>
  <c r="R114" i="7"/>
  <c r="Q114" i="7"/>
  <c r="G114" i="7"/>
  <c r="H114" i="7" s="1"/>
  <c r="E114" i="7"/>
  <c r="F114" i="7" s="1"/>
  <c r="R113" i="7"/>
  <c r="Q113" i="7"/>
  <c r="G113" i="7"/>
  <c r="H113" i="7" s="1"/>
  <c r="E113" i="7"/>
  <c r="F113" i="7" s="1"/>
  <c r="R112" i="7"/>
  <c r="Q112" i="7"/>
  <c r="G112" i="7"/>
  <c r="H112" i="7" s="1"/>
  <c r="E112" i="7"/>
  <c r="F112" i="7" s="1"/>
  <c r="R111" i="7"/>
  <c r="Q111" i="7"/>
  <c r="G111" i="7"/>
  <c r="H111" i="7" s="1"/>
  <c r="E111" i="7"/>
  <c r="F111" i="7" s="1"/>
  <c r="R107" i="7"/>
  <c r="N107" i="7" s="1"/>
  <c r="G107" i="7" s="1"/>
  <c r="H107" i="7" s="1"/>
  <c r="Q107" i="7"/>
  <c r="M107" i="7" s="1"/>
  <c r="E107" i="7" s="1"/>
  <c r="F107" i="7" s="1"/>
  <c r="R106" i="7"/>
  <c r="N106" i="7" s="1"/>
  <c r="G106" i="7" s="1"/>
  <c r="H106" i="7" s="1"/>
  <c r="Q106" i="7"/>
  <c r="M106" i="7" s="1"/>
  <c r="E106" i="7" s="1"/>
  <c r="F106" i="7" s="1"/>
  <c r="R105" i="7"/>
  <c r="N105" i="7" s="1"/>
  <c r="G105" i="7" s="1"/>
  <c r="H105" i="7" s="1"/>
  <c r="Q105" i="7"/>
  <c r="M105" i="7" s="1"/>
  <c r="E105" i="7" s="1"/>
  <c r="F105" i="7" s="1"/>
  <c r="R104" i="7"/>
  <c r="N104" i="7" s="1"/>
  <c r="G104" i="7" s="1"/>
  <c r="H104" i="7" s="1"/>
  <c r="Q104" i="7"/>
  <c r="M104" i="7" s="1"/>
  <c r="E104" i="7" s="1"/>
  <c r="F104" i="7" s="1"/>
  <c r="R103" i="7"/>
  <c r="N103" i="7" s="1"/>
  <c r="G103" i="7" s="1"/>
  <c r="H103" i="7" s="1"/>
  <c r="Q103" i="7"/>
  <c r="M103" i="7" s="1"/>
  <c r="E103" i="7" s="1"/>
  <c r="F103" i="7" s="1"/>
  <c r="R102" i="7"/>
  <c r="N102" i="7" s="1"/>
  <c r="G102" i="7" s="1"/>
  <c r="H102" i="7" s="1"/>
  <c r="Q102" i="7"/>
  <c r="M102" i="7" s="1"/>
  <c r="E102" i="7" s="1"/>
  <c r="F102" i="7" s="1"/>
  <c r="R101" i="7"/>
  <c r="N101" i="7" s="1"/>
  <c r="G101" i="7" s="1"/>
  <c r="H101" i="7" s="1"/>
  <c r="Q101" i="7"/>
  <c r="M101" i="7" s="1"/>
  <c r="E101" i="7" s="1"/>
  <c r="F101" i="7" s="1"/>
  <c r="R95" i="7"/>
  <c r="N95" i="7" s="1"/>
  <c r="G95" i="7" s="1"/>
  <c r="H95" i="7" s="1"/>
  <c r="Q95" i="7"/>
  <c r="M95" i="7" s="1"/>
  <c r="E95" i="7" s="1"/>
  <c r="F95" i="7" s="1"/>
  <c r="R94" i="7"/>
  <c r="N94" i="7" s="1"/>
  <c r="G94" i="7" s="1"/>
  <c r="H94" i="7" s="1"/>
  <c r="Q94" i="7"/>
  <c r="M94" i="7" s="1"/>
  <c r="E94" i="7" s="1"/>
  <c r="F94" i="7" s="1"/>
  <c r="R93" i="7"/>
  <c r="N93" i="7" s="1"/>
  <c r="G93" i="7" s="1"/>
  <c r="H93" i="7" s="1"/>
  <c r="Q93" i="7"/>
  <c r="M93" i="7" s="1"/>
  <c r="E93" i="7" s="1"/>
  <c r="F93" i="7" s="1"/>
  <c r="R92" i="7"/>
  <c r="N92" i="7" s="1"/>
  <c r="G92" i="7" s="1"/>
  <c r="H92" i="7" s="1"/>
  <c r="Q92" i="7"/>
  <c r="M92" i="7" s="1"/>
  <c r="E92" i="7" s="1"/>
  <c r="F92" i="7" s="1"/>
  <c r="R91" i="7"/>
  <c r="N91" i="7" s="1"/>
  <c r="G91" i="7" s="1"/>
  <c r="H91" i="7" s="1"/>
  <c r="Q91" i="7"/>
  <c r="M91" i="7" s="1"/>
  <c r="E91" i="7" s="1"/>
  <c r="F91" i="7" s="1"/>
  <c r="R90" i="7"/>
  <c r="N90" i="7" s="1"/>
  <c r="G90" i="7" s="1"/>
  <c r="H90" i="7" s="1"/>
  <c r="Q90" i="7"/>
  <c r="M90" i="7" s="1"/>
  <c r="E90" i="7" s="1"/>
  <c r="F90" i="7" s="1"/>
  <c r="R89" i="7"/>
  <c r="N89" i="7" s="1"/>
  <c r="G89" i="7" s="1"/>
  <c r="H89" i="7" s="1"/>
  <c r="Q89" i="7"/>
  <c r="M89" i="7" s="1"/>
  <c r="E89" i="7" s="1"/>
  <c r="F89" i="7" s="1"/>
  <c r="R88" i="7"/>
  <c r="N88" i="7" s="1"/>
  <c r="G88" i="7" s="1"/>
  <c r="H88" i="7" s="1"/>
  <c r="Q88" i="7"/>
  <c r="M88" i="7" s="1"/>
  <c r="E88" i="7" s="1"/>
  <c r="F88" i="7" s="1"/>
  <c r="R87" i="7"/>
  <c r="N87" i="7" s="1"/>
  <c r="G87" i="7" s="1"/>
  <c r="H87" i="7" s="1"/>
  <c r="Q87" i="7"/>
  <c r="M87" i="7" s="1"/>
  <c r="E87" i="7" s="1"/>
  <c r="F87" i="7" s="1"/>
  <c r="R86" i="7"/>
  <c r="N86" i="7" s="1"/>
  <c r="G86" i="7" s="1"/>
  <c r="H86" i="7" s="1"/>
  <c r="Q86" i="7"/>
  <c r="M86" i="7" s="1"/>
  <c r="E86" i="7" s="1"/>
  <c r="F86" i="7" s="1"/>
  <c r="R85" i="7"/>
  <c r="N85" i="7" s="1"/>
  <c r="G85" i="7" s="1"/>
  <c r="H85" i="7" s="1"/>
  <c r="Q85" i="7"/>
  <c r="M85" i="7" s="1"/>
  <c r="E85" i="7" s="1"/>
  <c r="F85" i="7" s="1"/>
  <c r="R84" i="7"/>
  <c r="N84" i="7" s="1"/>
  <c r="G84" i="7" s="1"/>
  <c r="H84" i="7" s="1"/>
  <c r="Q84" i="7"/>
  <c r="M84" i="7" s="1"/>
  <c r="E84" i="7" s="1"/>
  <c r="F84" i="7" s="1"/>
  <c r="R83" i="7"/>
  <c r="N83" i="7" s="1"/>
  <c r="G83" i="7" s="1"/>
  <c r="H83" i="7" s="1"/>
  <c r="Q83" i="7"/>
  <c r="M83" i="7" s="1"/>
  <c r="E83" i="7" s="1"/>
  <c r="F83" i="7" s="1"/>
  <c r="R82" i="7"/>
  <c r="N82" i="7" s="1"/>
  <c r="G82" i="7" s="1"/>
  <c r="H82" i="7" s="1"/>
  <c r="Q82" i="7"/>
  <c r="M82" i="7" s="1"/>
  <c r="E82" i="7" s="1"/>
  <c r="F82" i="7" s="1"/>
  <c r="R81" i="7"/>
  <c r="N81" i="7" s="1"/>
  <c r="G81" i="7" s="1"/>
  <c r="H81" i="7" s="1"/>
  <c r="Q81" i="7"/>
  <c r="M81" i="7" s="1"/>
  <c r="E81" i="7" s="1"/>
  <c r="F81" i="7" s="1"/>
  <c r="R80" i="7"/>
  <c r="N80" i="7" s="1"/>
  <c r="G80" i="7" s="1"/>
  <c r="H80" i="7" s="1"/>
  <c r="Q80" i="7"/>
  <c r="M80" i="7" s="1"/>
  <c r="E80" i="7" s="1"/>
  <c r="F80" i="7" s="1"/>
  <c r="R79" i="7"/>
  <c r="N79" i="7" s="1"/>
  <c r="G79" i="7" s="1"/>
  <c r="H79" i="7" s="1"/>
  <c r="Q79" i="7"/>
  <c r="M79" i="7" s="1"/>
  <c r="E79" i="7" s="1"/>
  <c r="F79" i="7" s="1"/>
  <c r="R78" i="7"/>
  <c r="N78" i="7" s="1"/>
  <c r="G78" i="7" s="1"/>
  <c r="H78" i="7" s="1"/>
  <c r="Q78" i="7"/>
  <c r="M78" i="7" s="1"/>
  <c r="E78" i="7" s="1"/>
  <c r="F78" i="7" s="1"/>
  <c r="R72" i="7"/>
  <c r="N72" i="7" s="1"/>
  <c r="G72" i="7" s="1"/>
  <c r="H72" i="7" s="1"/>
  <c r="Q72" i="7"/>
  <c r="M72" i="7" s="1"/>
  <c r="E72" i="7" s="1"/>
  <c r="F72" i="7" s="1"/>
  <c r="R71" i="7"/>
  <c r="N71" i="7" s="1"/>
  <c r="G71" i="7" s="1"/>
  <c r="H71" i="7" s="1"/>
  <c r="Q71" i="7"/>
  <c r="M71" i="7" s="1"/>
  <c r="E71" i="7" s="1"/>
  <c r="F71" i="7" s="1"/>
  <c r="R70" i="7"/>
  <c r="N70" i="7" s="1"/>
  <c r="G70" i="7" s="1"/>
  <c r="H70" i="7" s="1"/>
  <c r="Q70" i="7"/>
  <c r="M70" i="7" s="1"/>
  <c r="E70" i="7" s="1"/>
  <c r="F70" i="7" s="1"/>
  <c r="R69" i="7"/>
  <c r="N69" i="7" s="1"/>
  <c r="G69" i="7" s="1"/>
  <c r="H69" i="7" s="1"/>
  <c r="Q69" i="7"/>
  <c r="M69" i="7" s="1"/>
  <c r="E69" i="7" s="1"/>
  <c r="F69" i="7" s="1"/>
  <c r="R68" i="7"/>
  <c r="N68" i="7" s="1"/>
  <c r="G68" i="7" s="1"/>
  <c r="H68" i="7" s="1"/>
  <c r="Q68" i="7"/>
  <c r="M68" i="7" s="1"/>
  <c r="E68" i="7" s="1"/>
  <c r="F68" i="7" s="1"/>
  <c r="R67" i="7"/>
  <c r="N67" i="7" s="1"/>
  <c r="G67" i="7" s="1"/>
  <c r="H67" i="7" s="1"/>
  <c r="Q67" i="7"/>
  <c r="M67" i="7" s="1"/>
  <c r="E67" i="7" s="1"/>
  <c r="F67" i="7" s="1"/>
  <c r="R66" i="7"/>
  <c r="N66" i="7" s="1"/>
  <c r="G66" i="7" s="1"/>
  <c r="H66" i="7" s="1"/>
  <c r="Q66" i="7"/>
  <c r="M66" i="7" s="1"/>
  <c r="E66" i="7" s="1"/>
  <c r="F66" i="7" s="1"/>
  <c r="R65" i="7"/>
  <c r="N65" i="7" s="1"/>
  <c r="G65" i="7" s="1"/>
  <c r="H65" i="7" s="1"/>
  <c r="Q65" i="7"/>
  <c r="M65" i="7" s="1"/>
  <c r="E65" i="7" s="1"/>
  <c r="F65" i="7" s="1"/>
  <c r="R61" i="7"/>
  <c r="N61" i="7" s="1"/>
  <c r="G61" i="7" s="1"/>
  <c r="H61" i="7" s="1"/>
  <c r="Q61" i="7"/>
  <c r="M61" i="7" s="1"/>
  <c r="E61" i="7" s="1"/>
  <c r="F61" i="7" s="1"/>
  <c r="R60" i="7"/>
  <c r="N60" i="7" s="1"/>
  <c r="G60" i="7" s="1"/>
  <c r="H60" i="7" s="1"/>
  <c r="Q60" i="7"/>
  <c r="M60" i="7" s="1"/>
  <c r="E60" i="7" s="1"/>
  <c r="F60" i="7" s="1"/>
  <c r="R59" i="7"/>
  <c r="N59" i="7" s="1"/>
  <c r="G59" i="7" s="1"/>
  <c r="H59" i="7" s="1"/>
  <c r="Q59" i="7"/>
  <c r="M59" i="7" s="1"/>
  <c r="E59" i="7" s="1"/>
  <c r="F59" i="7" s="1"/>
  <c r="R55" i="7"/>
  <c r="N55" i="7" s="1"/>
  <c r="G55" i="7" s="1"/>
  <c r="H55" i="7" s="1"/>
  <c r="Q55" i="7"/>
  <c r="M55" i="7" s="1"/>
  <c r="E55" i="7" s="1"/>
  <c r="F55" i="7" s="1"/>
  <c r="R54" i="7"/>
  <c r="N54" i="7" s="1"/>
  <c r="G54" i="7" s="1"/>
  <c r="H54" i="7" s="1"/>
  <c r="Q54" i="7"/>
  <c r="M54" i="7" s="1"/>
  <c r="E54" i="7" s="1"/>
  <c r="F54" i="7" s="1"/>
  <c r="R53" i="7"/>
  <c r="N53" i="7" s="1"/>
  <c r="G53" i="7" s="1"/>
  <c r="H53" i="7" s="1"/>
  <c r="Q53" i="7"/>
  <c r="M53" i="7" s="1"/>
  <c r="E53" i="7" s="1"/>
  <c r="F53" i="7" s="1"/>
  <c r="P52" i="7"/>
  <c r="R48" i="7"/>
  <c r="N48" i="7" s="1"/>
  <c r="G48" i="7" s="1"/>
  <c r="H48" i="7" s="1"/>
  <c r="Q48" i="7"/>
  <c r="M48" i="7" s="1"/>
  <c r="E48" i="7" s="1"/>
  <c r="F48" i="7" s="1"/>
  <c r="R47" i="7"/>
  <c r="N47" i="7" s="1"/>
  <c r="G47" i="7" s="1"/>
  <c r="H47" i="7" s="1"/>
  <c r="Q47" i="7"/>
  <c r="M47" i="7" s="1"/>
  <c r="E47" i="7" s="1"/>
  <c r="F47" i="7" s="1"/>
  <c r="R46" i="7"/>
  <c r="N46" i="7" s="1"/>
  <c r="G46" i="7" s="1"/>
  <c r="H46" i="7" s="1"/>
  <c r="Q46" i="7"/>
  <c r="M46" i="7" s="1"/>
  <c r="E46" i="7" s="1"/>
  <c r="F46" i="7" s="1"/>
  <c r="R42" i="7"/>
  <c r="N42" i="7" s="1"/>
  <c r="G42" i="7" s="1"/>
  <c r="H42" i="7" s="1"/>
  <c r="Q42" i="7"/>
  <c r="M42" i="7" s="1"/>
  <c r="E42" i="7" s="1"/>
  <c r="F42" i="7" s="1"/>
  <c r="R41" i="7"/>
  <c r="N41" i="7" s="1"/>
  <c r="G41" i="7" s="1"/>
  <c r="H41" i="7" s="1"/>
  <c r="Q41" i="7"/>
  <c r="M41" i="7" s="1"/>
  <c r="E41" i="7" s="1"/>
  <c r="F41" i="7" s="1"/>
  <c r="R40" i="7"/>
  <c r="N40" i="7" s="1"/>
  <c r="G40" i="7" s="1"/>
  <c r="H40" i="7" s="1"/>
  <c r="Q40" i="7"/>
  <c r="M40" i="7" s="1"/>
  <c r="E40" i="7" s="1"/>
  <c r="F40" i="7" s="1"/>
  <c r="R39" i="7"/>
  <c r="N39" i="7" s="1"/>
  <c r="G39" i="7" s="1"/>
  <c r="H39" i="7" s="1"/>
  <c r="Q39" i="7"/>
  <c r="M39" i="7" s="1"/>
  <c r="E39" i="7" s="1"/>
  <c r="F39" i="7" s="1"/>
  <c r="R38" i="7"/>
  <c r="N38" i="7" s="1"/>
  <c r="G38" i="7" s="1"/>
  <c r="H38" i="7" s="1"/>
  <c r="Q38" i="7"/>
  <c r="M38" i="7" s="1"/>
  <c r="E38" i="7" s="1"/>
  <c r="F38" i="7" s="1"/>
  <c r="R34" i="7"/>
  <c r="N34" i="7" s="1"/>
  <c r="G34" i="7" s="1"/>
  <c r="H34" i="7" s="1"/>
  <c r="Q34" i="7"/>
  <c r="M34" i="7" s="1"/>
  <c r="E34" i="7" s="1"/>
  <c r="F34" i="7" s="1"/>
  <c r="R33" i="7"/>
  <c r="Q33" i="7"/>
  <c r="M33" i="7" s="1"/>
  <c r="E33" i="7" s="1"/>
  <c r="F33" i="7" s="1"/>
  <c r="R28" i="7"/>
  <c r="Q28" i="7"/>
  <c r="G28" i="7"/>
  <c r="H28" i="7" s="1"/>
  <c r="E28" i="7"/>
  <c r="F28" i="7" s="1"/>
  <c r="R27" i="7"/>
  <c r="Q27" i="7"/>
  <c r="G27" i="7"/>
  <c r="H27" i="7" s="1"/>
  <c r="E27" i="7"/>
  <c r="F27" i="7" s="1"/>
  <c r="R26" i="7"/>
  <c r="Q26" i="7"/>
  <c r="G26" i="7"/>
  <c r="H26" i="7" s="1"/>
  <c r="E26" i="7"/>
  <c r="F26" i="7" s="1"/>
  <c r="R25" i="7"/>
  <c r="Q25" i="7"/>
  <c r="G25" i="7"/>
  <c r="H25" i="7" s="1"/>
  <c r="E25" i="7"/>
  <c r="F25" i="7" s="1"/>
  <c r="R24" i="7"/>
  <c r="Q24" i="7"/>
  <c r="G24" i="7"/>
  <c r="H24" i="7" s="1"/>
  <c r="E24" i="7"/>
  <c r="F24" i="7" s="1"/>
  <c r="R23" i="7"/>
  <c r="Q23" i="7"/>
  <c r="G23" i="7"/>
  <c r="H23" i="7" s="1"/>
  <c r="E23" i="7"/>
  <c r="F23" i="7" s="1"/>
  <c r="R22" i="7"/>
  <c r="Q22" i="7"/>
  <c r="G22" i="7"/>
  <c r="H22" i="7" s="1"/>
  <c r="E22" i="7"/>
  <c r="F22" i="7" s="1"/>
  <c r="R21" i="7"/>
  <c r="Q21" i="7"/>
  <c r="G21" i="7"/>
  <c r="H21" i="7" s="1"/>
  <c r="E21" i="7"/>
  <c r="F21" i="7" s="1"/>
  <c r="R20" i="7"/>
  <c r="Q20" i="7"/>
  <c r="G20" i="7"/>
  <c r="H20" i="7" s="1"/>
  <c r="E20" i="7"/>
  <c r="F20" i="7" s="1"/>
  <c r="R16" i="7"/>
  <c r="N16" i="7" s="1"/>
  <c r="G16" i="7" s="1"/>
  <c r="H16" i="7" s="1"/>
  <c r="Q16" i="7"/>
  <c r="M16" i="7" s="1"/>
  <c r="E16" i="7" s="1"/>
  <c r="F16" i="7" s="1"/>
  <c r="M131" i="7" l="1"/>
  <c r="E131" i="7" s="1"/>
  <c r="F131" i="7" s="1"/>
  <c r="I131" i="7" s="1"/>
  <c r="J131" i="7" s="1"/>
  <c r="G138" i="7"/>
  <c r="H138" i="7" s="1"/>
  <c r="I138" i="7" s="1"/>
  <c r="J138" i="7" s="1"/>
  <c r="N138" i="7"/>
  <c r="N130" i="7"/>
  <c r="G130" i="7" s="1"/>
  <c r="H130" i="7" s="1"/>
  <c r="I130" i="7" s="1"/>
  <c r="J130" i="7" s="1"/>
  <c r="G33" i="7"/>
  <c r="H33" i="7" s="1"/>
  <c r="I33" i="7" s="1"/>
  <c r="J33" i="7" s="1"/>
  <c r="N33" i="7"/>
  <c r="M132" i="7"/>
  <c r="E132" i="7" s="1"/>
  <c r="F132" i="7" s="1"/>
  <c r="I132" i="7" s="1"/>
  <c r="J132" i="7" s="1"/>
  <c r="E130" i="7"/>
  <c r="F130" i="7" s="1"/>
  <c r="M130" i="7"/>
  <c r="G144" i="7"/>
  <c r="H144" i="7" s="1"/>
  <c r="N144" i="7"/>
  <c r="M144" i="7"/>
  <c r="E144" i="7" s="1"/>
  <c r="F144" i="7" s="1"/>
  <c r="I144" i="7" s="1"/>
  <c r="J144" i="7" s="1"/>
  <c r="I213" i="7"/>
  <c r="J213" i="7" s="1"/>
  <c r="I177" i="7"/>
  <c r="J177" i="7" s="1"/>
  <c r="I89" i="7"/>
  <c r="J89" i="7" s="1"/>
  <c r="I59" i="7"/>
  <c r="I196" i="7"/>
  <c r="J196" i="7" s="1"/>
  <c r="I94" i="7"/>
  <c r="J94" i="7" s="1"/>
  <c r="I210" i="7"/>
  <c r="I101" i="7"/>
  <c r="J101" i="7" s="1"/>
  <c r="I142" i="7"/>
  <c r="I34" i="7"/>
  <c r="J34" i="7" s="1"/>
  <c r="I111" i="7"/>
  <c r="I212" i="7"/>
  <c r="J212" i="7" s="1"/>
  <c r="I92" i="7"/>
  <c r="J92" i="7" s="1"/>
  <c r="I103" i="7"/>
  <c r="I151" i="7"/>
  <c r="J151" i="7" s="1"/>
  <c r="I158" i="7"/>
  <c r="J158" i="7" s="1"/>
  <c r="I162" i="7"/>
  <c r="J162" i="7" s="1"/>
  <c r="I106" i="7"/>
  <c r="J106" i="7" s="1"/>
  <c r="I93" i="7"/>
  <c r="J93" i="7" s="1"/>
  <c r="I23" i="7"/>
  <c r="J23" i="7" s="1"/>
  <c r="I79" i="7"/>
  <c r="J79" i="7" s="1"/>
  <c r="I140" i="7"/>
  <c r="J140" i="7" s="1"/>
  <c r="I83" i="7"/>
  <c r="J83" i="7" s="1"/>
  <c r="I107" i="7"/>
  <c r="J107" i="7" s="1"/>
  <c r="I122" i="7"/>
  <c r="I136" i="7"/>
  <c r="J136" i="7" s="1"/>
  <c r="Q157" i="7"/>
  <c r="M157" i="7" s="1"/>
  <c r="E157" i="7" s="1"/>
  <c r="F157" i="7" s="1"/>
  <c r="I157" i="7" s="1"/>
  <c r="J157" i="7" s="1"/>
  <c r="I187" i="7"/>
  <c r="J187" i="7" s="1"/>
  <c r="I21" i="7"/>
  <c r="J21" i="7" s="1"/>
  <c r="I24" i="7"/>
  <c r="J24" i="7" s="1"/>
  <c r="I28" i="7"/>
  <c r="J28" i="7" s="1"/>
  <c r="I39" i="7"/>
  <c r="J39" i="7" s="1"/>
  <c r="I48" i="7"/>
  <c r="J48" i="7" s="1"/>
  <c r="I70" i="7"/>
  <c r="J70" i="7" s="1"/>
  <c r="I78" i="7"/>
  <c r="I85" i="7"/>
  <c r="J85" i="7" s="1"/>
  <c r="I146" i="7"/>
  <c r="J146" i="7" s="1"/>
  <c r="I201" i="7"/>
  <c r="J201" i="7" s="1"/>
  <c r="I203" i="7"/>
  <c r="J203" i="7" s="1"/>
  <c r="I204" i="7"/>
  <c r="J204" i="7" s="1"/>
  <c r="I90" i="7"/>
  <c r="J90" i="7" s="1"/>
  <c r="I143" i="7"/>
  <c r="J143" i="7" s="1"/>
  <c r="I71" i="7"/>
  <c r="J71" i="7" s="1"/>
  <c r="I47" i="7"/>
  <c r="J47" i="7" s="1"/>
  <c r="I72" i="7"/>
  <c r="J72" i="7" s="1"/>
  <c r="I134" i="7"/>
  <c r="J134" i="7" s="1"/>
  <c r="I137" i="7"/>
  <c r="J137" i="7" s="1"/>
  <c r="I152" i="7"/>
  <c r="J152" i="7" s="1"/>
  <c r="I183" i="7"/>
  <c r="J183" i="7" s="1"/>
  <c r="I195" i="7"/>
  <c r="J195" i="7" s="1"/>
  <c r="I65" i="7"/>
  <c r="I86" i="7"/>
  <c r="J86" i="7" s="1"/>
  <c r="I104" i="7"/>
  <c r="J104" i="7" s="1"/>
  <c r="I117" i="7"/>
  <c r="J117" i="7" s="1"/>
  <c r="I118" i="7"/>
  <c r="J118" i="7" s="1"/>
  <c r="I141" i="7"/>
  <c r="J141" i="7" s="1"/>
  <c r="I188" i="7"/>
  <c r="J188" i="7" s="1"/>
  <c r="I38" i="7"/>
  <c r="I80" i="7"/>
  <c r="J80" i="7" s="1"/>
  <c r="I133" i="7"/>
  <c r="J133" i="7" s="1"/>
  <c r="I161" i="7"/>
  <c r="J161" i="7" s="1"/>
  <c r="I234" i="7"/>
  <c r="I235" i="7" s="1"/>
  <c r="I27" i="7"/>
  <c r="J27" i="7" s="1"/>
  <c r="I40" i="7"/>
  <c r="J40" i="7" s="1"/>
  <c r="I66" i="7"/>
  <c r="J66" i="7" s="1"/>
  <c r="I129" i="7"/>
  <c r="J129" i="7" s="1"/>
  <c r="I135" i="7"/>
  <c r="J135" i="7" s="1"/>
  <c r="I145" i="7"/>
  <c r="J145" i="7" s="1"/>
  <c r="I154" i="7"/>
  <c r="J154" i="7" s="1"/>
  <c r="I184" i="7"/>
  <c r="J184" i="7" s="1"/>
  <c r="I194" i="7"/>
  <c r="J194" i="7" s="1"/>
  <c r="I202" i="7"/>
  <c r="J202" i="7" s="1"/>
  <c r="I54" i="7"/>
  <c r="J54" i="7" s="1"/>
  <c r="I115" i="7"/>
  <c r="J115" i="7" s="1"/>
  <c r="I123" i="7"/>
  <c r="J123" i="7" s="1"/>
  <c r="I139" i="7"/>
  <c r="J139" i="7" s="1"/>
  <c r="I186" i="7"/>
  <c r="J186" i="7" s="1"/>
  <c r="I53" i="7"/>
  <c r="J53" i="7" s="1"/>
  <c r="I20" i="7"/>
  <c r="I181" i="7"/>
  <c r="I68" i="7"/>
  <c r="J68" i="7" s="1"/>
  <c r="I60" i="7"/>
  <c r="J60" i="7" s="1"/>
  <c r="I95" i="7"/>
  <c r="J95" i="7" s="1"/>
  <c r="I69" i="7"/>
  <c r="J69" i="7" s="1"/>
  <c r="I88" i="7"/>
  <c r="J88" i="7" s="1"/>
  <c r="I116" i="7"/>
  <c r="J116" i="7" s="1"/>
  <c r="I16" i="7"/>
  <c r="J16" i="7" s="1"/>
  <c r="I22" i="7"/>
  <c r="J22" i="7" s="1"/>
  <c r="I42" i="7"/>
  <c r="J42" i="7" s="1"/>
  <c r="I46" i="7"/>
  <c r="I82" i="7"/>
  <c r="J82" i="7" s="1"/>
  <c r="I87" i="7"/>
  <c r="J87" i="7" s="1"/>
  <c r="I105" i="7"/>
  <c r="J105" i="7" s="1"/>
  <c r="I128" i="7"/>
  <c r="J128" i="7" s="1"/>
  <c r="I192" i="7"/>
  <c r="I55" i="7"/>
  <c r="J55" i="7" s="1"/>
  <c r="I61" i="7"/>
  <c r="J61" i="7" s="1"/>
  <c r="I67" i="7"/>
  <c r="J67" i="7" s="1"/>
  <c r="I84" i="7"/>
  <c r="J84" i="7" s="1"/>
  <c r="I193" i="7"/>
  <c r="J193" i="7" s="1"/>
  <c r="I25" i="7"/>
  <c r="J25" i="7" s="1"/>
  <c r="I26" i="7"/>
  <c r="J26" i="7" s="1"/>
  <c r="I41" i="7"/>
  <c r="J41" i="7" s="1"/>
  <c r="R52" i="7"/>
  <c r="N52" i="7" s="1"/>
  <c r="G52" i="7" s="1"/>
  <c r="H52" i="7" s="1"/>
  <c r="Q52" i="7"/>
  <c r="M52" i="7" s="1"/>
  <c r="E52" i="7" s="1"/>
  <c r="F52" i="7" s="1"/>
  <c r="I81" i="7"/>
  <c r="J81" i="7" s="1"/>
  <c r="I91" i="7"/>
  <c r="J91" i="7" s="1"/>
  <c r="I102" i="7"/>
  <c r="I113" i="7"/>
  <c r="J113" i="7" s="1"/>
  <c r="I114" i="7"/>
  <c r="J114" i="7" s="1"/>
  <c r="I127" i="7"/>
  <c r="I163" i="7"/>
  <c r="J163" i="7" s="1"/>
  <c r="I165" i="7"/>
  <c r="J165" i="7" s="1"/>
  <c r="I182" i="7"/>
  <c r="J182" i="7" s="1"/>
  <c r="I185" i="7"/>
  <c r="J185" i="7" s="1"/>
  <c r="I206" i="7"/>
  <c r="J206" i="7" s="1"/>
  <c r="I112" i="7"/>
  <c r="J112" i="7" s="1"/>
  <c r="I205" i="7"/>
  <c r="J205" i="7" s="1"/>
  <c r="I211" i="7"/>
  <c r="J211" i="7" s="1"/>
  <c r="J35" i="7" l="1"/>
  <c r="J127" i="7"/>
  <c r="I178" i="7"/>
  <c r="I30" i="7"/>
  <c r="J78" i="7"/>
  <c r="J98" i="7" s="1"/>
  <c r="I98" i="7"/>
  <c r="J207" i="7"/>
  <c r="J59" i="7"/>
  <c r="J62" i="7" s="1"/>
  <c r="I62" i="7"/>
  <c r="J210" i="7"/>
  <c r="J215" i="7" s="1"/>
  <c r="I215" i="7"/>
  <c r="J17" i="7"/>
  <c r="J181" i="7"/>
  <c r="J189" i="7" s="1"/>
  <c r="I189" i="7"/>
  <c r="J65" i="7"/>
  <c r="I75" i="7"/>
  <c r="J192" i="7"/>
  <c r="J198" i="7" s="1"/>
  <c r="I198" i="7"/>
  <c r="J102" i="7"/>
  <c r="I108" i="7"/>
  <c r="J122" i="7"/>
  <c r="J124" i="7" s="1"/>
  <c r="I124" i="7"/>
  <c r="J111" i="7"/>
  <c r="J119" i="7" s="1"/>
  <c r="I119" i="7"/>
  <c r="J142" i="7"/>
  <c r="J103" i="7"/>
  <c r="N18" i="6"/>
  <c r="I49" i="7"/>
  <c r="J46" i="7"/>
  <c r="J49" i="7" s="1"/>
  <c r="F238" i="7"/>
  <c r="H238" i="7"/>
  <c r="J234" i="7"/>
  <c r="J235" i="7" s="1"/>
  <c r="J20" i="7"/>
  <c r="J30" i="7" s="1"/>
  <c r="J38" i="7"/>
  <c r="J43" i="7" s="1"/>
  <c r="I43" i="7"/>
  <c r="I207" i="7"/>
  <c r="I35" i="7"/>
  <c r="I17" i="7"/>
  <c r="I52" i="7"/>
  <c r="J178" i="7" l="1"/>
  <c r="J75" i="7"/>
  <c r="H7" i="6"/>
  <c r="E7" i="6"/>
  <c r="K7" i="6"/>
  <c r="N7" i="6"/>
  <c r="J108" i="7"/>
  <c r="H18" i="6"/>
  <c r="E18" i="6"/>
  <c r="K18" i="6"/>
  <c r="I56" i="7"/>
  <c r="I238" i="7" s="1"/>
  <c r="J52" i="7"/>
  <c r="K9" i="6"/>
  <c r="N9" i="6"/>
  <c r="E9" i="6"/>
  <c r="H9" i="6"/>
  <c r="K13" i="6"/>
  <c r="E13" i="6"/>
  <c r="H13" i="6"/>
  <c r="N13" i="6"/>
  <c r="N22" i="6"/>
  <c r="E22" i="6"/>
  <c r="H22" i="6"/>
  <c r="K22" i="6"/>
  <c r="N20" i="6"/>
  <c r="E20" i="6"/>
  <c r="H20" i="6"/>
  <c r="K20" i="6"/>
  <c r="K23" i="6"/>
  <c r="H23" i="6"/>
  <c r="N23" i="6"/>
  <c r="E23" i="6"/>
  <c r="K21" i="6"/>
  <c r="E21" i="6"/>
  <c r="H21" i="6"/>
  <c r="N21" i="6"/>
  <c r="K17" i="6"/>
  <c r="N17" i="6"/>
  <c r="E17" i="6"/>
  <c r="H17" i="6"/>
  <c r="K15" i="6"/>
  <c r="H15" i="6"/>
  <c r="N15" i="6"/>
  <c r="E15" i="6"/>
  <c r="E14" i="6" l="1"/>
  <c r="H14" i="6"/>
  <c r="K14" i="6"/>
  <c r="N14" i="6"/>
  <c r="K16" i="6"/>
  <c r="H16" i="6"/>
  <c r="J56" i="7"/>
  <c r="H19" i="6"/>
  <c r="N16" i="6"/>
  <c r="E16" i="6"/>
  <c r="K11" i="6"/>
  <c r="N11" i="6"/>
  <c r="E11" i="6"/>
  <c r="H11" i="6"/>
  <c r="N10" i="6"/>
  <c r="K10" i="6"/>
  <c r="E10" i="6"/>
  <c r="H10" i="6"/>
  <c r="N8" i="6"/>
  <c r="H8" i="6"/>
  <c r="K8" i="6"/>
  <c r="E8" i="6"/>
  <c r="N25" i="6"/>
  <c r="H25" i="6"/>
  <c r="K25" i="6"/>
  <c r="E25" i="6"/>
  <c r="K12" i="6" l="1"/>
  <c r="I239" i="7"/>
  <c r="E19" i="6"/>
  <c r="N19" i="6"/>
  <c r="K19" i="6"/>
  <c r="C27" i="6" l="1"/>
  <c r="E12" i="6"/>
  <c r="E26" i="6" s="1"/>
  <c r="D28" i="6" s="1"/>
  <c r="H12" i="6"/>
  <c r="H26" i="6" s="1"/>
  <c r="N12" i="6"/>
  <c r="N26" i="6" s="1"/>
  <c r="K26" i="6"/>
  <c r="M26" i="6" l="1"/>
  <c r="J26" i="6"/>
  <c r="D26" i="6"/>
  <c r="G26" i="6"/>
  <c r="G28" i="6"/>
  <c r="J28" i="6" s="1"/>
  <c r="M28" i="6" s="1"/>
  <c r="O26" i="6" l="1"/>
  <c r="S251" i="7"/>
</calcChain>
</file>

<file path=xl/sharedStrings.xml><?xml version="1.0" encoding="utf-8"?>
<sst xmlns="http://schemas.openxmlformats.org/spreadsheetml/2006/main" count="692" uniqueCount="449">
  <si>
    <t>Encargos sociais s/ m.o.</t>
  </si>
  <si>
    <t>Programa: Programa de Requalificação de UBS</t>
  </si>
  <si>
    <t>124,79% (hora)</t>
  </si>
  <si>
    <t>Empreendimento: Unidade Básica de Saúde - UBS</t>
  </si>
  <si>
    <t>82,61% (mês)</t>
  </si>
  <si>
    <t>TOTAL</t>
  </si>
  <si>
    <t>SERVIÇOS E INICIAIS</t>
  </si>
  <si>
    <t>1.1</t>
  </si>
  <si>
    <t>Galpão provisório</t>
  </si>
  <si>
    <t>m²</t>
  </si>
  <si>
    <t>1.2</t>
  </si>
  <si>
    <t>Placa de Obra</t>
  </si>
  <si>
    <t>74209/001</t>
  </si>
  <si>
    <t>ESCAVAÇÕES</t>
  </si>
  <si>
    <t>2.1</t>
  </si>
  <si>
    <t>Escavações manuais/mecânicas (fundações)</t>
  </si>
  <si>
    <t>m³</t>
  </si>
  <si>
    <t>2.2</t>
  </si>
  <si>
    <t>Reaterro apiloado (fundações)</t>
  </si>
  <si>
    <t>ESTRUTURA DE CONCRETO ARMADO</t>
  </si>
  <si>
    <t>3.1</t>
  </si>
  <si>
    <t>3.2</t>
  </si>
  <si>
    <t>Vigas baldrame em concreto armado (incluso materiais e serviços)</t>
  </si>
  <si>
    <t>Pilar em concreto armado (incluso materiais e serviços)</t>
  </si>
  <si>
    <t>Viga em concreto armado (incluso materiais e serviços)</t>
  </si>
  <si>
    <t>Impermeabilização vigas de baldrame(incluso materiais e serviços)</t>
  </si>
  <si>
    <t>74106/001</t>
  </si>
  <si>
    <t>FECHAMENTO</t>
  </si>
  <si>
    <t>4.1</t>
  </si>
  <si>
    <t xml:space="preserve">Alvenaria de tijolos 6 furos espessura de 15cm </t>
  </si>
  <si>
    <t>COBERTURAS E PROTEÇÃO</t>
  </si>
  <si>
    <t>5.1</t>
  </si>
  <si>
    <t>72081+74088/001</t>
  </si>
  <si>
    <t>5.2</t>
  </si>
  <si>
    <t>5.3</t>
  </si>
  <si>
    <t>m</t>
  </si>
  <si>
    <t>REVESTIMENTOS</t>
  </si>
  <si>
    <t>6.1</t>
  </si>
  <si>
    <t xml:space="preserve">Chapisco 1:3 interno/externo </t>
  </si>
  <si>
    <t>73928/001</t>
  </si>
  <si>
    <t>6.2</t>
  </si>
  <si>
    <t xml:space="preserve">Emboço 1:4 interno/externo </t>
  </si>
  <si>
    <t>73927/001</t>
  </si>
  <si>
    <t>6.3</t>
  </si>
  <si>
    <t>6.4</t>
  </si>
  <si>
    <t>ESQUADRIAS</t>
  </si>
  <si>
    <t>7.1</t>
  </si>
  <si>
    <t>Janela maximo-ar ou fixa (completa e instalada)</t>
  </si>
  <si>
    <t>73809/001</t>
  </si>
  <si>
    <t>7.2</t>
  </si>
  <si>
    <t>Janela correr 2 ou 4 folhas (completa e instalada)</t>
  </si>
  <si>
    <t>74067/001</t>
  </si>
  <si>
    <t>7.3</t>
  </si>
  <si>
    <t>Moldura de janela madeira abrir m (completa e instalada)</t>
  </si>
  <si>
    <t xml:space="preserve">unid </t>
  </si>
  <si>
    <t>73910/004</t>
  </si>
  <si>
    <t>Porta de madeira abrir (0,80x2,10)m (completa e instalada)</t>
  </si>
  <si>
    <t>73910/006</t>
  </si>
  <si>
    <t>73910/007</t>
  </si>
  <si>
    <t>INSTALAÇÕES SANITÁRIAS</t>
  </si>
  <si>
    <t>8.1</t>
  </si>
  <si>
    <t>8.2</t>
  </si>
  <si>
    <t>8.3</t>
  </si>
  <si>
    <t>Caixa de Gordura (incluso materiais e serviços de instalação)</t>
  </si>
  <si>
    <t>unid</t>
  </si>
  <si>
    <t>8.6</t>
  </si>
  <si>
    <t>Caixa de Inspeção (incluso materiais e serviços de instalação)</t>
  </si>
  <si>
    <t>74104/001</t>
  </si>
  <si>
    <t>8.7</t>
  </si>
  <si>
    <t>8.8</t>
  </si>
  <si>
    <t>8.9</t>
  </si>
  <si>
    <t>8.10</t>
  </si>
  <si>
    <t>8.11</t>
  </si>
  <si>
    <t>9.1</t>
  </si>
  <si>
    <t>Tubo de PVC soldável água fria DN 20mm, inclusive conexões</t>
  </si>
  <si>
    <t>9.2</t>
  </si>
  <si>
    <t>Tubo de PVC soldável água fria DN 25mm, inclusive conexões</t>
  </si>
  <si>
    <t>9.4</t>
  </si>
  <si>
    <t>9.5</t>
  </si>
  <si>
    <t>APARELHOS SANITÁRIOS</t>
  </si>
  <si>
    <t>10.1</t>
  </si>
  <si>
    <t>10.2</t>
  </si>
  <si>
    <t>10.4</t>
  </si>
  <si>
    <t>10.5</t>
  </si>
  <si>
    <t>INSTALAÇÕES PLUVIAIS</t>
  </si>
  <si>
    <t>11.1</t>
  </si>
  <si>
    <t>INSTALAÇÕES ELÉTRICAS E LOGICA</t>
  </si>
  <si>
    <t>12.1</t>
  </si>
  <si>
    <t>Cabo Unipolar (cobre) Isol.PVC - 450/750V  1,5 mm²</t>
  </si>
  <si>
    <t>73860/007</t>
  </si>
  <si>
    <t>Cabo Unipolar (cobre) Isol.PVC - 450/750V  2,5 mm²</t>
  </si>
  <si>
    <t>73860/008</t>
  </si>
  <si>
    <t>Cabo Unipolar (cobre) Isol.PVC - 450/750V  4,0 mm²</t>
  </si>
  <si>
    <t>73860/009</t>
  </si>
  <si>
    <t>Cabo Unipolar (cobre) Isol.PVC - 450/750V 6,0 mm²</t>
  </si>
  <si>
    <t>73860/010</t>
  </si>
  <si>
    <t>74130/001</t>
  </si>
  <si>
    <t>73953/006</t>
  </si>
  <si>
    <t>74041/001</t>
  </si>
  <si>
    <t>PAVIMENTAÇÕES</t>
  </si>
  <si>
    <t>13.1</t>
  </si>
  <si>
    <t>Lastro de brita para pisos e= 5cm</t>
  </si>
  <si>
    <t>13.2</t>
  </si>
  <si>
    <t xml:space="preserve">Piso em concreto e= 6cm </t>
  </si>
  <si>
    <t>13.3</t>
  </si>
  <si>
    <t>13.4</t>
  </si>
  <si>
    <t>13.5</t>
  </si>
  <si>
    <t>PINTURA</t>
  </si>
  <si>
    <t>14.1</t>
  </si>
  <si>
    <t>14.2</t>
  </si>
  <si>
    <t>14.3</t>
  </si>
  <si>
    <t>14.4</t>
  </si>
  <si>
    <t>PREVENTIVO DE INCÊNDIO</t>
  </si>
  <si>
    <t>15.1</t>
  </si>
  <si>
    <t>Extintor PQS 4Kg</t>
  </si>
  <si>
    <t>72553</t>
  </si>
  <si>
    <t>15.2</t>
  </si>
  <si>
    <t>15.3</t>
  </si>
  <si>
    <t>15.4</t>
  </si>
  <si>
    <t>Placas de abandono bloco autonomo</t>
  </si>
  <si>
    <t>Placas de abandono fotoluminescente</t>
  </si>
  <si>
    <t>16.1</t>
  </si>
  <si>
    <t>16.2</t>
  </si>
  <si>
    <t>16.3</t>
  </si>
  <si>
    <t>16.4</t>
  </si>
  <si>
    <t>16.5</t>
  </si>
  <si>
    <t>16.6</t>
  </si>
  <si>
    <t>SERVIÇOS FINAIS</t>
  </si>
  <si>
    <t>17.1</t>
  </si>
  <si>
    <t>Limpeza e retirada final de entulhos</t>
  </si>
  <si>
    <t>9537</t>
  </si>
  <si>
    <t>17.2</t>
  </si>
  <si>
    <t>M.O</t>
  </si>
  <si>
    <t>MAT.</t>
  </si>
  <si>
    <t>MAT</t>
  </si>
  <si>
    <t>Item</t>
  </si>
  <si>
    <t>Descrição dos Serviços</t>
  </si>
  <si>
    <t>Unid.</t>
  </si>
  <si>
    <t>Quant.</t>
  </si>
  <si>
    <t>VALOR</t>
  </si>
  <si>
    <t xml:space="preserve">VALOR </t>
  </si>
  <si>
    <t xml:space="preserve">TOTAL </t>
  </si>
  <si>
    <t xml:space="preserve">valor </t>
  </si>
  <si>
    <t xml:space="preserve">MÃO DE OBRA </t>
  </si>
  <si>
    <t>MÃO DE OBRA</t>
  </si>
  <si>
    <t>MATERIAL</t>
  </si>
  <si>
    <t>TOTAL  DO ITEM</t>
  </si>
  <si>
    <t>DESCRIÇÃO DOS AGRUPADORES DE SERVIÇOS</t>
  </si>
  <si>
    <t>Investimento</t>
  </si>
  <si>
    <t>Mês 01</t>
  </si>
  <si>
    <t>Mês 02</t>
  </si>
  <si>
    <t>Mês 03</t>
  </si>
  <si>
    <t>Mês 04</t>
  </si>
  <si>
    <t>No mês</t>
  </si>
  <si>
    <t>R$</t>
  </si>
  <si>
    <t>Acum. %</t>
  </si>
  <si>
    <t>TOTAL (%)</t>
  </si>
  <si>
    <t>TOTAL (R$)</t>
  </si>
  <si>
    <t>ACUMULADO (R$)</t>
  </si>
  <si>
    <t>CRONOGRAMA FÍSICO FINANCEIRO</t>
  </si>
  <si>
    <t xml:space="preserve">PLANILHA QUANTITATIVA E ORÇAMENTÁRIA </t>
  </si>
  <si>
    <t xml:space="preserve">ORÇAMENTO ART/RRT Nº: </t>
  </si>
  <si>
    <t>Tomador: Prefeitura Municipal de Joaçaba</t>
  </si>
  <si>
    <t>Nº do contrato: 0-0 / 2015</t>
  </si>
  <si>
    <t>RETIRADA E DEMOLIÇÕES</t>
  </si>
  <si>
    <t xml:space="preserve">Retirada de portas internas </t>
  </si>
  <si>
    <t>Demolição de alvenaria</t>
  </si>
  <si>
    <t>Demolição de piso para adequação da rede sanitária/hidráulica</t>
  </si>
  <si>
    <t>Demolição da estrutura em concreto da varanda</t>
  </si>
  <si>
    <t>2.3</t>
  </si>
  <si>
    <t>2.5</t>
  </si>
  <si>
    <t>2.6</t>
  </si>
  <si>
    <t>2.7</t>
  </si>
  <si>
    <t>2.8</t>
  </si>
  <si>
    <t>2.9</t>
  </si>
  <si>
    <t>2.10</t>
  </si>
  <si>
    <t>uni</t>
  </si>
  <si>
    <t>Fundação rasas e Pilaretes em concreto armado  (incluso materiais e serviços)</t>
  </si>
  <si>
    <t>4.2</t>
  </si>
  <si>
    <t>73935/002</t>
  </si>
  <si>
    <t>4.3</t>
  </si>
  <si>
    <t>Revestimento de paredes de alvenaria com estrutura metálica de 50mm e placas em gesso acartonado ST destinadas para áreas secas</t>
  </si>
  <si>
    <t>Porta 2 folhas de correr vidro temperado 10mm (completa e instalada)</t>
  </si>
  <si>
    <t>Porta de aluminio abrir (1,00x1,40)m (completa e instalada)</t>
  </si>
  <si>
    <t>Piso cerâmico PEI IV c/ argamassa colante + rejunte</t>
  </si>
  <si>
    <t xml:space="preserve">Rodapé cerâmico 7cm acabamento em rejunte </t>
  </si>
  <si>
    <t>Massa corrida PVA interna</t>
  </si>
  <si>
    <t>Fundo preparador para gesso</t>
  </si>
  <si>
    <t>Selador acrilico</t>
  </si>
  <si>
    <t>Pintura acrílica 2 demãos interna/externo</t>
  </si>
  <si>
    <t>9.6</t>
  </si>
  <si>
    <t>Tubo aço galvanizado para ar comprimido 1/2", inclusive conexões</t>
  </si>
  <si>
    <t>Forro em PVC com estrutura de madeira</t>
  </si>
  <si>
    <t>4.4</t>
  </si>
  <si>
    <t>4.5</t>
  </si>
  <si>
    <t>9.7</t>
  </si>
  <si>
    <t>11.2</t>
  </si>
  <si>
    <t>11.3</t>
  </si>
  <si>
    <t>11.4</t>
  </si>
  <si>
    <t>11.5</t>
  </si>
  <si>
    <t>11.6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</si>
  <si>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</si>
  <si>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</si>
  <si>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</si>
  <si>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</si>
  <si>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</si>
  <si>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</si>
  <si>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</si>
  <si>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</si>
  <si>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</si>
  <si>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</si>
  <si>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</si>
  <si>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</si>
  <si>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</si>
  <si>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</si>
  <si>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</si>
  <si>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</si>
  <si>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</si>
  <si>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</si>
  <si>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</si>
  <si>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</si>
  <si>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</si>
  <si>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</si>
  <si>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</si>
  <si>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</si>
  <si>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</si>
  <si>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</si>
  <si>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13.32</t>
  </si>
  <si>
    <t>13.33</t>
  </si>
  <si>
    <t>13.34</t>
  </si>
  <si>
    <t>14.5</t>
  </si>
  <si>
    <t>15.6</t>
  </si>
  <si>
    <t>17.3</t>
  </si>
  <si>
    <t>17.4</t>
  </si>
  <si>
    <t>17.5</t>
  </si>
  <si>
    <t>18.1</t>
  </si>
  <si>
    <t>18.2</t>
  </si>
  <si>
    <t>CÓDIGO SINAPI 11/02/15 (se for outra tabela descrevê-la)</t>
  </si>
  <si>
    <t>73803/001</t>
  </si>
  <si>
    <t>Retirada de janelas e portas de ferro e grades</t>
  </si>
  <si>
    <t>72142+72143</t>
  </si>
  <si>
    <t>73801/02</t>
  </si>
  <si>
    <t>Retirada de louças dos WCs /tanques pvc</t>
  </si>
  <si>
    <t>Retirada de aparelhos de iluminação</t>
  </si>
  <si>
    <t>74071/002</t>
  </si>
  <si>
    <t>mercado</t>
  </si>
  <si>
    <t>9.18</t>
  </si>
  <si>
    <t>9.17</t>
  </si>
  <si>
    <t>9.16</t>
  </si>
  <si>
    <t>9.14</t>
  </si>
  <si>
    <t>9.13</t>
  </si>
  <si>
    <t>9.12</t>
  </si>
  <si>
    <t>9.11</t>
  </si>
  <si>
    <t>9.10</t>
  </si>
  <si>
    <t>9.9</t>
  </si>
  <si>
    <t>9.8</t>
  </si>
  <si>
    <t xml:space="preserve">Tubo de PVC DN 40mm, serie normal </t>
  </si>
  <si>
    <t xml:space="preserve">Tubo de PVC DN 50mm, serie normal </t>
  </si>
  <si>
    <t xml:space="preserve">Tubo de PVC DN 100mm, serie normal </t>
  </si>
  <si>
    <t>Joelho 90º PVC DN 40mm, serie normal</t>
  </si>
  <si>
    <t>Joelho 90º PVC DN 50mm, serie normal</t>
  </si>
  <si>
    <t>Joelho 90º PVC DN 100mm, serie normal</t>
  </si>
  <si>
    <t>Joelho45º PVC DN 40mm, serie normal</t>
  </si>
  <si>
    <t>Joelho 45º PVC DN 50mm, serie normal</t>
  </si>
  <si>
    <t>Joelho 45º PVC DN 100mm, serie normal</t>
  </si>
  <si>
    <t>Junção simples PVC DN 40mm, serie normal</t>
  </si>
  <si>
    <t>Junção simples PVC DN 100mm, serie normal</t>
  </si>
  <si>
    <t>Tê PVC DN  100x100mm, serie normal</t>
  </si>
  <si>
    <t>Tê PVC DN  50x50mm, serie normal</t>
  </si>
  <si>
    <t>Luva PVC DN 50mm, serie normal</t>
  </si>
  <si>
    <t>Luva PVC DN 100mm, serie normal</t>
  </si>
  <si>
    <t>Caixa Sifonada Redonda c/ 3 entradas - 100x100x50mm</t>
  </si>
  <si>
    <t>74051/002</t>
  </si>
  <si>
    <t>9.19</t>
  </si>
  <si>
    <t>9.20</t>
  </si>
  <si>
    <t>Contrapiso de regular. em concreto e=4cm</t>
  </si>
  <si>
    <t xml:space="preserve">Pintura esmalte sintética 2 demão + fundo  </t>
  </si>
  <si>
    <t>Pintura epóxi 2 demãos / massa</t>
  </si>
  <si>
    <t>Bloco autonomo p/ ailuminação emergência 30Leds</t>
  </si>
  <si>
    <t>42802 (deinfra)</t>
  </si>
  <si>
    <t>43908 (deinfra)</t>
  </si>
  <si>
    <t>42782 (deinfra)</t>
  </si>
  <si>
    <t>42784 (deinfra)</t>
  </si>
  <si>
    <t>42792 (deinfra)</t>
  </si>
  <si>
    <t>43730 (deinfra)</t>
  </si>
  <si>
    <t>74072/002</t>
  </si>
  <si>
    <t>40003 (Deinfra)</t>
  </si>
  <si>
    <t>12.2</t>
  </si>
  <si>
    <t>74164/004</t>
  </si>
  <si>
    <t>13.35</t>
  </si>
  <si>
    <t>13.36</t>
  </si>
  <si>
    <t>13.37</t>
  </si>
  <si>
    <t>13.38</t>
  </si>
  <si>
    <t>13.39</t>
  </si>
  <si>
    <t>13.40</t>
  </si>
  <si>
    <t>13.41</t>
  </si>
  <si>
    <t>13.42</t>
  </si>
  <si>
    <t>13.43</t>
  </si>
  <si>
    <t>13.44</t>
  </si>
  <si>
    <t>13.45</t>
  </si>
  <si>
    <t>13.46</t>
  </si>
  <si>
    <t>13.47</t>
  </si>
  <si>
    <t>13.48</t>
  </si>
  <si>
    <t>13.49</t>
  </si>
  <si>
    <t>13.50</t>
  </si>
  <si>
    <t>13.52</t>
  </si>
  <si>
    <t>Mangueira reforçada para lage ¾</t>
  </si>
  <si>
    <t>Mangueira corrugada para parede3/4</t>
  </si>
  <si>
    <t>Mangueira reforçada para lage 1’</t>
  </si>
  <si>
    <t>Caixa quadro distribuição Dj 36</t>
  </si>
  <si>
    <t>Caixa distribuição de telefone</t>
  </si>
  <si>
    <t>Caixa parede gesso 2x4</t>
  </si>
  <si>
    <t>Tomada de embutir</t>
  </si>
  <si>
    <t>Tomada RJ 11</t>
  </si>
  <si>
    <t>Tomada tv coaxial</t>
  </si>
  <si>
    <t>Interruptor paralelo 1 tecla</t>
  </si>
  <si>
    <t>Interruptor  paralelo 2 tecla</t>
  </si>
  <si>
    <t>Disjuntores de 16 a 32A</t>
  </si>
  <si>
    <t>Disjuntor mono e tri 60A</t>
  </si>
  <si>
    <t>Disjuntor de 50A</t>
  </si>
  <si>
    <t>Disjuntor tipo DR 63</t>
  </si>
  <si>
    <t>Cabo 1KV 16mm HEPR</t>
  </si>
  <si>
    <t>Cabo CCI 2 pares</t>
  </si>
  <si>
    <t xml:space="preserve">Cabo coaxial </t>
  </si>
  <si>
    <t>Tampa de ferro p/ telefonia</t>
  </si>
  <si>
    <t>Fita isolante super especial</t>
  </si>
  <si>
    <t>Tampa de ferro de energia 12.5 ton.</t>
  </si>
  <si>
    <t>Tubo tigre eletro. 1.1/2</t>
  </si>
  <si>
    <t>Tubo 3” NBR 5598</t>
  </si>
  <si>
    <t>Curva galvanizada 3’’</t>
  </si>
  <si>
    <t>Eletroduto de 2’</t>
  </si>
  <si>
    <t>Alca pre formada 16mm</t>
  </si>
  <si>
    <t>Armação para rondana</t>
  </si>
  <si>
    <t>Eletroduto de 1”</t>
  </si>
  <si>
    <t>Caixa para medidor</t>
  </si>
  <si>
    <t>Caixa 30x30 metal cinza</t>
  </si>
  <si>
    <t>Curva PVC preta 90gr 1’</t>
  </si>
  <si>
    <t>Curva PVC preta 180gr 1’</t>
  </si>
  <si>
    <t>Haste terra 5/8</t>
  </si>
  <si>
    <t>Cobre estanho 50x50</t>
  </si>
  <si>
    <t>Terminal pressão sapata  50 mm</t>
  </si>
  <si>
    <t xml:space="preserve">Luva eletroduto 1 </t>
  </si>
  <si>
    <t>Silicone sil</t>
  </si>
  <si>
    <t>Braçadeira p/ armação 3x 1/8</t>
  </si>
  <si>
    <t>Kit suprens 3 mts</t>
  </si>
  <si>
    <t>Luminária paflon de vidro para 2 lampades</t>
  </si>
  <si>
    <t>Lâmpada econômica 25wts</t>
  </si>
  <si>
    <t>Rondana de porcelana</t>
  </si>
  <si>
    <t>Cinta plastica</t>
  </si>
  <si>
    <t>Bucha PVC 8mm</t>
  </si>
  <si>
    <t>Parafuso filiphis 45x50</t>
  </si>
  <si>
    <t>74131/006</t>
  </si>
  <si>
    <t>74130/005</t>
  </si>
  <si>
    <t>74130/002</t>
  </si>
  <si>
    <t>73768/010</t>
  </si>
  <si>
    <t>Rede telefonica/lógica predial (incluso Rack e acessórios, materiais e serviços de instalação)</t>
  </si>
  <si>
    <t>CLIMATIZAÇÃO</t>
  </si>
  <si>
    <t>14.6</t>
  </si>
  <si>
    <t>14.7</t>
  </si>
  <si>
    <t>14.8</t>
  </si>
  <si>
    <t>Fita platisca prata</t>
  </si>
  <si>
    <t>Mangueira PVC dreno 1/2</t>
  </si>
  <si>
    <t>Conexões para mangueira</t>
  </si>
  <si>
    <t>Braçadeiras para mangueira</t>
  </si>
  <si>
    <t>74061/001</t>
  </si>
  <si>
    <t>74061/002</t>
  </si>
  <si>
    <t>10.7</t>
  </si>
  <si>
    <t>10.8</t>
  </si>
  <si>
    <t>Joelho 90º  PVC Soldavel, DN 25mm</t>
  </si>
  <si>
    <t>TE, PVC, Soldavel, DN 25mm</t>
  </si>
  <si>
    <t>Luva PVC Soldavel, DN 25mm</t>
  </si>
  <si>
    <t>73976/002</t>
  </si>
  <si>
    <t>10.9</t>
  </si>
  <si>
    <t>Bancada de granito inclusive cuba de embutir de louça branca  (incluso todos os materiais e serviços)</t>
  </si>
  <si>
    <t>Torneira presmatic</t>
  </si>
  <si>
    <t>L avatório com coluna sifonado c/torneira Pressmatic</t>
  </si>
  <si>
    <t>B acia Sanitaria c/ Caixa Descarga Acoplada e Assento</t>
  </si>
  <si>
    <t>43871 (deinfra)</t>
  </si>
  <si>
    <t>43922 (deinfra)</t>
  </si>
  <si>
    <t>43920 (deinfra)</t>
  </si>
  <si>
    <t>Acessórios para bacia sanitária e lavatório (flexivel, anel de vedação, sifão)</t>
  </si>
  <si>
    <t>Cj Barras PNE  (incluso todos os materiais e serviços)</t>
  </si>
  <si>
    <t>11.7</t>
  </si>
  <si>
    <t>11.8</t>
  </si>
  <si>
    <t>Porta toalha de papel - metálico</t>
  </si>
  <si>
    <t>Papeleira metalica</t>
  </si>
  <si>
    <t>Retirada do telhado com reaproveitamento (beirais)</t>
  </si>
  <si>
    <t>208.06</t>
  </si>
  <si>
    <t>Calhas em chapa galvanizada, desenv. 50cm</t>
  </si>
  <si>
    <t>2.4</t>
  </si>
  <si>
    <t>15.5</t>
  </si>
  <si>
    <t>VALOR
TOTAL (R$) SEM BDI</t>
  </si>
  <si>
    <t>BDI</t>
  </si>
  <si>
    <t>TOTAL SEM BDI</t>
  </si>
  <si>
    <t>TOTAL COM BDI</t>
  </si>
  <si>
    <t>INSTALAÇÕES HIDRÁULICAS</t>
  </si>
  <si>
    <t>VALOR TOTAL (R$) COM BDI</t>
  </si>
  <si>
    <t>Retirada do forro madeira</t>
  </si>
  <si>
    <t>Retirada de taco de madeira</t>
  </si>
  <si>
    <t>Execução de paredes divisórias estruturada com perfalados metálicos 70mm com revestimento de placas de gesso acartonado ST destinadas para áreas secas.</t>
  </si>
  <si>
    <t>Adequação da cobertura com estrutura de madeira com tesouras, e telhas de fibrocimento 6mm</t>
  </si>
  <si>
    <t>Sobrecalhas/Rufos/pingadeiras em chapa galv. Desenv. 28cm</t>
  </si>
  <si>
    <t>Porta de madeira abrir/correr (0,70x2,10)m (completa e instalada)</t>
  </si>
  <si>
    <t>Porta de madeira abrir/correr (0,90x2,10)m (completa e instalada)</t>
  </si>
  <si>
    <t>Solerira de granito cinza montanha</t>
  </si>
  <si>
    <t>Área:</t>
  </si>
  <si>
    <t>Joelho 90º com bucha de latão, PVC Soldavel 20mm</t>
  </si>
  <si>
    <t>,</t>
  </si>
  <si>
    <t>9.21</t>
  </si>
  <si>
    <t>Reservatório fibra de vidro cap. 310litros</t>
  </si>
  <si>
    <t xml:space="preserve">Luminária 2x40 completa com reator </t>
  </si>
  <si>
    <t>Tubo 3/8 cobre</t>
  </si>
  <si>
    <t>Tubo ½ cobre</t>
  </si>
  <si>
    <t>Isolante de espuma 3/8</t>
  </si>
  <si>
    <t>Isolante de espuma 1/2</t>
  </si>
  <si>
    <t>Reboco argamassa traço 1:2 (cal e areia fina peneirada), espessura 0,5</t>
  </si>
  <si>
    <t>74192/001</t>
  </si>
  <si>
    <t>Pingadeira de granito cinza montanha larg.15cm</t>
  </si>
  <si>
    <t>Corrimão em tubo aço galvanizado 2 1/2" para escada de acesso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</si>
  <si>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</si>
  <si>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</si>
  <si>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</si>
  <si>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</si>
  <si>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</si>
  <si>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</si>
  <si>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</si>
  <si>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</si>
  <si>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</si>
  <si>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</si>
  <si>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</si>
  <si>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 xml:space="preserve">Escavações manuais/mecânicas </t>
  </si>
  <si>
    <t>Guarda corpo em tubo aço galvanizado 2 1/2" para rampa de acesso</t>
  </si>
  <si>
    <t>Corrimão em tubo aço galvanizado 2 1/2" para rampa de acesso</t>
  </si>
  <si>
    <t>19.1</t>
  </si>
  <si>
    <t>Alvenaria de bloco de concreto de 14x19x39cm</t>
  </si>
  <si>
    <t>Pintura acrílica 2 demãos externo</t>
  </si>
  <si>
    <t>Piso em concreto e= 7cm desempenado</t>
  </si>
  <si>
    <t>74250/001</t>
  </si>
  <si>
    <t>73899/002</t>
  </si>
  <si>
    <t>47980 (deinfra)</t>
  </si>
  <si>
    <t>Sistema detratamento de esgoto - fossa e sumidouro</t>
  </si>
  <si>
    <t>Mercado</t>
  </si>
  <si>
    <t>9.22</t>
  </si>
  <si>
    <t>______________________________________________</t>
  </si>
  <si>
    <t>Jonas A. Molin</t>
  </si>
  <si>
    <t>CAU - SC 41217-1</t>
  </si>
  <si>
    <t>RAMPA DE ACESSO</t>
  </si>
  <si>
    <t>BDI já incluso no orçamento: 22,5%</t>
  </si>
  <si>
    <t>Empreendimento: Unidade Básica de Saúde - UBS Bairro Monte Belo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</si>
</sst>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[$-F800]dddd\,\ mmmm\ dd\,\ yyyy"/>
    <numFmt numFmtId="167" formatCode="#,##0.0000"/>
    <numFmt numFmtId="168" formatCode="#,##0.000"/>
    <numFmt numFmtId="169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b/>
      <sz val="10"/>
      <color indexed="9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b/>
      <sz val="10"/>
      <color theme="1"/>
      <name val="Times New Roman"/>
      <family val="1"/>
    </font>
    <font>
      <sz val="8"/>
      <name val="Arial"/>
      <family val="2"/>
    </font>
    <font>
      <b/>
      <sz val="8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1"/>
      <name val="Times New Roman"/>
      <family val="1"/>
    </font>
    <font>
      <b/>
      <sz val="10"/>
      <name val="Arial"/>
      <family val="2"/>
    </font>
    <font>
      <b/>
      <sz val="20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mediumGray"/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9" fontId="4" fillId="0" borderId="0" xfId="12" applyNumberFormat="1" applyFont="1" applyAlignment="1" applyProtection="1">
      <alignment horizontal="center"/>
      <protection hidden="1"/>
    </xf>
    <xf numFmtId="4" fontId="5" fillId="4" borderId="26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23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23" xfId="0" applyNumberFormat="1" applyFont="1" applyFill="1" applyBorder="1" applyAlignment="1" applyProtection="1">
      <alignment horizontal="center" vertical="center"/>
      <protection hidden="1"/>
    </xf>
    <xf numFmtId="0" fontId="5" fillId="0" borderId="17" xfId="2" applyFont="1" applyFill="1" applyBorder="1" applyAlignment="1" applyProtection="1">
      <alignment vertical="center"/>
    </xf>
    <xf numFmtId="0" fontId="5" fillId="0" borderId="11" xfId="2" applyFont="1" applyFill="1" applyBorder="1" applyAlignment="1" applyProtection="1">
      <alignment vertical="center"/>
    </xf>
    <xf numFmtId="0" fontId="5" fillId="0" borderId="1" xfId="2" applyFont="1" applyFill="1" applyBorder="1" applyAlignment="1" applyProtection="1">
      <alignment vertical="center"/>
    </xf>
    <xf numFmtId="0" fontId="5" fillId="0" borderId="12" xfId="2" applyFont="1" applyFill="1" applyBorder="1" applyAlignment="1" applyProtection="1">
      <alignment vertical="center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5" fillId="0" borderId="0" xfId="2" applyFont="1" applyBorder="1" applyAlignment="1" applyProtection="1">
      <alignment vertical="center"/>
    </xf>
    <xf numFmtId="0" fontId="5" fillId="0" borderId="17" xfId="2" applyNumberFormat="1" applyFont="1" applyBorder="1" applyAlignment="1" applyProtection="1">
      <alignment vertical="center"/>
    </xf>
    <xf numFmtId="0" fontId="5" fillId="0" borderId="11" xfId="2" applyNumberFormat="1" applyFont="1" applyBorder="1" applyAlignment="1" applyProtection="1">
      <alignment vertical="center"/>
    </xf>
    <xf numFmtId="0" fontId="5" fillId="0" borderId="0" xfId="2" applyNumberFormat="1" applyFont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vertical="center"/>
    </xf>
    <xf numFmtId="0" fontId="7" fillId="0" borderId="23" xfId="2" applyNumberFormat="1" applyFont="1" applyFill="1" applyBorder="1" applyAlignment="1" applyProtection="1">
      <alignment horizontal="center" vertical="center" wrapText="1"/>
    </xf>
    <xf numFmtId="0" fontId="5" fillId="0" borderId="17" xfId="2" applyNumberFormat="1" applyFont="1" applyFill="1" applyBorder="1" applyAlignment="1" applyProtection="1">
      <alignment vertical="center"/>
    </xf>
    <xf numFmtId="0" fontId="5" fillId="0" borderId="11" xfId="2" applyNumberFormat="1" applyFont="1" applyFill="1" applyBorder="1" applyAlignment="1" applyProtection="1">
      <alignment vertical="center"/>
    </xf>
    <xf numFmtId="0" fontId="5" fillId="0" borderId="23" xfId="2" applyNumberFormat="1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 applyProtection="1">
      <alignment vertical="center"/>
    </xf>
    <xf numFmtId="0" fontId="5" fillId="0" borderId="1" xfId="2" applyFont="1" applyBorder="1" applyAlignment="1" applyProtection="1">
      <alignment vertical="center"/>
    </xf>
    <xf numFmtId="0" fontId="5" fillId="0" borderId="11" xfId="2" applyFont="1" applyBorder="1" applyAlignment="1" applyProtection="1">
      <alignment vertical="center"/>
    </xf>
    <xf numFmtId="164" fontId="5" fillId="0" borderId="10" xfId="2" applyNumberFormat="1" applyFont="1" applyFill="1" applyBorder="1" applyAlignment="1" applyProtection="1">
      <alignment horizontal="center" vertical="center"/>
    </xf>
    <xf numFmtId="0" fontId="8" fillId="0" borderId="0" xfId="0" applyFont="1" applyBorder="1"/>
    <xf numFmtId="0" fontId="8" fillId="3" borderId="7" xfId="0" applyFont="1" applyFill="1" applyBorder="1" applyAlignment="1">
      <alignment horizontal="center" vertical="center"/>
    </xf>
    <xf numFmtId="9" fontId="8" fillId="3" borderId="7" xfId="0" applyNumberFormat="1" applyFont="1" applyFill="1" applyBorder="1" applyAlignment="1">
      <alignment horizontal="center" vertical="center"/>
    </xf>
    <xf numFmtId="4" fontId="9" fillId="0" borderId="0" xfId="12" applyNumberFormat="1" applyFont="1" applyFill="1" applyBorder="1" applyAlignment="1">
      <alignment horizontal="center" vertical="center"/>
    </xf>
    <xf numFmtId="0" fontId="4" fillId="0" borderId="14" xfId="2" applyFont="1" applyFill="1" applyBorder="1" applyAlignment="1" applyProtection="1">
      <alignment horizontal="justify" vertical="top" wrapText="1"/>
    </xf>
    <xf numFmtId="0" fontId="4" fillId="0" borderId="14" xfId="2" applyFont="1" applyFill="1" applyBorder="1" applyAlignment="1" applyProtection="1">
      <alignment horizontal="center"/>
    </xf>
    <xf numFmtId="39" fontId="4" fillId="0" borderId="14" xfId="2" applyNumberFormat="1" applyFont="1" applyFill="1" applyBorder="1" applyAlignment="1" applyProtection="1"/>
    <xf numFmtId="4" fontId="4" fillId="0" borderId="14" xfId="2" applyNumberFormat="1" applyFont="1" applyFill="1" applyBorder="1" applyAlignment="1" applyProtection="1"/>
    <xf numFmtId="4" fontId="5" fillId="5" borderId="13" xfId="2" applyNumberFormat="1" applyFont="1" applyFill="1" applyBorder="1" applyAlignment="1" applyProtection="1">
      <alignment horizontal="right" vertical="center"/>
    </xf>
    <xf numFmtId="4" fontId="8" fillId="0" borderId="0" xfId="0" applyNumberFormat="1" applyFont="1"/>
    <xf numFmtId="4" fontId="8" fillId="0" borderId="0" xfId="0" applyNumberFormat="1" applyFont="1" applyAlignment="1">
      <alignment horizontal="right" vertical="center"/>
    </xf>
    <xf numFmtId="4" fontId="4" fillId="0" borderId="13" xfId="2" applyNumberFormat="1" applyFont="1" applyBorder="1" applyAlignment="1" applyProtection="1">
      <alignment horizontal="right" vertical="center"/>
    </xf>
    <xf numFmtId="4" fontId="4" fillId="0" borderId="16" xfId="2" applyNumberFormat="1" applyFont="1" applyBorder="1" applyAlignment="1" applyProtection="1">
      <alignment horizontal="right" vertical="center"/>
    </xf>
    <xf numFmtId="4" fontId="4" fillId="0" borderId="14" xfId="2" applyNumberFormat="1" applyFont="1" applyBorder="1" applyAlignment="1" applyProtection="1">
      <alignment horizontal="right" vertical="center"/>
    </xf>
    <xf numFmtId="4" fontId="4" fillId="0" borderId="14" xfId="2" applyNumberFormat="1" applyFont="1" applyFill="1" applyBorder="1" applyAlignment="1" applyProtection="1">
      <alignment horizontal="right" vertical="center"/>
    </xf>
    <xf numFmtId="0" fontId="5" fillId="0" borderId="14" xfId="2" applyFont="1" applyFill="1" applyBorder="1" applyAlignment="1" applyProtection="1">
      <alignment horizontal="justify" vertical="top" wrapText="1"/>
    </xf>
    <xf numFmtId="0" fontId="6" fillId="0" borderId="14" xfId="23" applyFont="1" applyFill="1" applyBorder="1" applyAlignment="1" applyProtection="1">
      <alignment horizontal="justify" vertical="top"/>
    </xf>
    <xf numFmtId="0" fontId="5" fillId="0" borderId="12" xfId="2" applyFont="1" applyBorder="1" applyAlignment="1" applyProtection="1">
      <alignment horizontal="left" vertical="center" wrapText="1"/>
    </xf>
    <xf numFmtId="0" fontId="5" fillId="0" borderId="23" xfId="2" applyFont="1" applyBorder="1" applyAlignment="1" applyProtection="1">
      <alignment horizontal="center" vertical="center"/>
    </xf>
    <xf numFmtId="0" fontId="5" fillId="0" borderId="12" xfId="2" applyFont="1" applyBorder="1" applyAlignment="1" applyProtection="1">
      <alignment horizontal="right" vertical="center"/>
    </xf>
    <xf numFmtId="0" fontId="5" fillId="0" borderId="18" xfId="2" applyFont="1" applyBorder="1" applyAlignment="1" applyProtection="1">
      <alignment horizontal="right" vertical="center"/>
    </xf>
    <xf numFmtId="0" fontId="5" fillId="0" borderId="8" xfId="2" applyFont="1" applyBorder="1" applyAlignment="1" applyProtection="1">
      <alignment horizontal="right" vertical="center"/>
    </xf>
    <xf numFmtId="0" fontId="4" fillId="0" borderId="15" xfId="2" applyNumberFormat="1" applyFont="1" applyFill="1" applyBorder="1" applyAlignment="1" applyProtection="1">
      <alignment horizontal="left" vertical="top"/>
    </xf>
    <xf numFmtId="0" fontId="5" fillId="0" borderId="20" xfId="2" applyFont="1" applyFill="1" applyBorder="1" applyAlignment="1" applyProtection="1">
      <alignment horizontal="justify" vertical="top" wrapText="1"/>
    </xf>
    <xf numFmtId="0" fontId="4" fillId="0" borderId="20" xfId="2" applyFont="1" applyFill="1" applyBorder="1" applyAlignment="1" applyProtection="1">
      <alignment horizontal="center"/>
    </xf>
    <xf numFmtId="39" fontId="4" fillId="0" borderId="20" xfId="2" applyNumberFormat="1" applyFont="1" applyFill="1" applyBorder="1" applyAlignment="1" applyProtection="1"/>
    <xf numFmtId="39" fontId="4" fillId="0" borderId="24" xfId="2" applyNumberFormat="1" applyFont="1" applyBorder="1" applyAlignment="1" applyProtection="1"/>
    <xf numFmtId="39" fontId="4" fillId="0" borderId="27" xfId="2" applyNumberFormat="1" applyFont="1" applyBorder="1" applyAlignment="1" applyProtection="1"/>
    <xf numFmtId="39" fontId="4" fillId="0" borderId="28" xfId="2" applyNumberFormat="1" applyFont="1" applyBorder="1" applyAlignment="1" applyProtection="1"/>
    <xf numFmtId="0" fontId="4" fillId="2" borderId="21" xfId="2" applyFont="1" applyFill="1" applyBorder="1" applyAlignment="1" applyProtection="1">
      <alignment horizontal="left"/>
      <protection locked="0"/>
    </xf>
    <xf numFmtId="0" fontId="4" fillId="0" borderId="19" xfId="2" applyNumberFormat="1" applyFont="1" applyFill="1" applyBorder="1" applyAlignment="1" applyProtection="1">
      <alignment horizontal="left" vertical="top"/>
    </xf>
    <xf numFmtId="0" fontId="4" fillId="2" borderId="22" xfId="2" applyFont="1" applyFill="1" applyBorder="1" applyAlignment="1" applyProtection="1">
      <alignment horizontal="left"/>
      <protection locked="0"/>
    </xf>
    <xf numFmtId="0" fontId="8" fillId="0" borderId="2" xfId="0" applyFont="1" applyBorder="1"/>
    <xf numFmtId="4" fontId="8" fillId="0" borderId="0" xfId="0" applyNumberFormat="1" applyFont="1" applyBorder="1" applyAlignment="1">
      <alignment horizontal="right" vertical="center"/>
    </xf>
    <xf numFmtId="4" fontId="10" fillId="5" borderId="0" xfId="0" applyNumberFormat="1" applyFont="1" applyFill="1" applyBorder="1" applyAlignment="1">
      <alignment horizontal="right" vertic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4" fontId="8" fillId="0" borderId="5" xfId="0" applyNumberFormat="1" applyFont="1" applyBorder="1" applyAlignment="1">
      <alignment horizontal="right" vertical="center"/>
    </xf>
    <xf numFmtId="0" fontId="8" fillId="0" borderId="6" xfId="0" applyFont="1" applyBorder="1"/>
    <xf numFmtId="0" fontId="11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left" vertical="center"/>
    </xf>
    <xf numFmtId="49" fontId="12" fillId="0" borderId="0" xfId="0" applyNumberFormat="1" applyFont="1" applyFill="1" applyBorder="1" applyAlignment="1" applyProtection="1">
      <alignment horizontal="left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12" fillId="6" borderId="7" xfId="0" applyFont="1" applyFill="1" applyBorder="1" applyAlignment="1" applyProtection="1">
      <alignment vertical="center"/>
    </xf>
    <xf numFmtId="10" fontId="12" fillId="0" borderId="7" xfId="27" applyNumberFormat="1" applyFont="1" applyBorder="1" applyAlignment="1" applyProtection="1">
      <alignment vertical="center"/>
    </xf>
    <xf numFmtId="4" fontId="0" fillId="0" borderId="0" xfId="0" applyNumberFormat="1"/>
    <xf numFmtId="0" fontId="12" fillId="0" borderId="12" xfId="0" applyFont="1" applyBorder="1" applyAlignment="1" applyProtection="1">
      <alignment horizontal="center" vertical="center"/>
    </xf>
    <xf numFmtId="0" fontId="12" fillId="0" borderId="31" xfId="0" applyFont="1" applyBorder="1" applyAlignment="1" applyProtection="1">
      <alignment horizontal="right" vertical="center"/>
    </xf>
    <xf numFmtId="4" fontId="12" fillId="0" borderId="7" xfId="0" applyNumberFormat="1" applyFont="1" applyBorder="1" applyAlignment="1" applyProtection="1">
      <alignment vertical="center"/>
    </xf>
    <xf numFmtId="0" fontId="0" fillId="0" borderId="31" xfId="0" applyBorder="1"/>
    <xf numFmtId="0" fontId="12" fillId="0" borderId="17" xfId="0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right" vertical="center"/>
    </xf>
    <xf numFmtId="0" fontId="0" fillId="0" borderId="11" xfId="0" applyBorder="1"/>
    <xf numFmtId="4" fontId="10" fillId="0" borderId="29" xfId="0" applyNumberFormat="1" applyFont="1" applyBorder="1" applyAlignment="1">
      <alignment horizontal="right" vertical="center"/>
    </xf>
    <xf numFmtId="4" fontId="8" fillId="0" borderId="32" xfId="0" applyNumberFormat="1" applyFont="1" applyBorder="1" applyAlignment="1">
      <alignment horizontal="right" vertical="center"/>
    </xf>
    <xf numFmtId="4" fontId="10" fillId="0" borderId="32" xfId="0" applyNumberFormat="1" applyFont="1" applyBorder="1" applyAlignment="1">
      <alignment horizontal="right" vertical="center"/>
    </xf>
    <xf numFmtId="4" fontId="5" fillId="4" borderId="26" xfId="0" applyNumberFormat="1" applyFont="1" applyFill="1" applyBorder="1" applyAlignment="1" applyProtection="1">
      <alignment horizontal="center" vertical="center"/>
      <protection hidden="1"/>
    </xf>
    <xf numFmtId="0" fontId="15" fillId="0" borderId="1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8" fillId="0" borderId="31" xfId="0" applyFont="1" applyBorder="1"/>
    <xf numFmtId="0" fontId="5" fillId="0" borderId="0" xfId="2" applyFont="1" applyFill="1" applyBorder="1" applyAlignment="1" applyProtection="1">
      <alignment vertical="center"/>
    </xf>
    <xf numFmtId="0" fontId="5" fillId="0" borderId="12" xfId="2" applyNumberFormat="1" applyFont="1" applyBorder="1" applyAlignment="1" applyProtection="1">
      <alignment vertical="center"/>
    </xf>
    <xf numFmtId="0" fontId="5" fillId="0" borderId="12" xfId="2" applyNumberFormat="1" applyFont="1" applyFill="1" applyBorder="1" applyAlignment="1" applyProtection="1">
      <alignment vertical="center"/>
    </xf>
    <xf numFmtId="0" fontId="8" fillId="0" borderId="17" xfId="0" applyFont="1" applyBorder="1" applyAlignment="1">
      <alignment horizontal="left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right" vertical="center"/>
    </xf>
    <xf numFmtId="44" fontId="8" fillId="0" borderId="1" xfId="0" applyNumberFormat="1" applyFont="1" applyBorder="1" applyAlignment="1">
      <alignment horizontal="right" vertical="center"/>
    </xf>
    <xf numFmtId="10" fontId="8" fillId="0" borderId="1" xfId="0" applyNumberFormat="1" applyFont="1" applyBorder="1"/>
    <xf numFmtId="0" fontId="4" fillId="0" borderId="9" xfId="2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/>
      <protection hidden="1"/>
    </xf>
    <xf numFmtId="0" fontId="8" fillId="0" borderId="31" xfId="0" applyFont="1" applyFill="1" applyBorder="1" applyAlignment="1">
      <alignment horizontal="center" vertical="center"/>
    </xf>
    <xf numFmtId="0" fontId="5" fillId="0" borderId="31" xfId="2" applyFont="1" applyBorder="1" applyAlignment="1" applyProtection="1">
      <alignment horizontal="right" vertical="center"/>
    </xf>
    <xf numFmtId="0" fontId="4" fillId="0" borderId="23" xfId="2" applyFont="1" applyFill="1" applyBorder="1" applyAlignment="1" applyProtection="1">
      <alignment horizontal="justify" vertical="center"/>
    </xf>
    <xf numFmtId="0" fontId="5" fillId="0" borderId="0" xfId="2" applyFont="1" applyBorder="1" applyAlignment="1" applyProtection="1">
      <alignment horizontal="right" vertical="center"/>
    </xf>
    <xf numFmtId="0" fontId="17" fillId="0" borderId="0" xfId="0" applyFont="1" applyBorder="1" applyAlignment="1">
      <alignment horizontal="center" vertical="top"/>
    </xf>
    <xf numFmtId="10" fontId="8" fillId="0" borderId="0" xfId="0" applyNumberFormat="1" applyFont="1" applyBorder="1"/>
    <xf numFmtId="0" fontId="10" fillId="0" borderId="0" xfId="0" applyFont="1" applyBorder="1" applyAlignment="1">
      <alignment horizontal="left" wrapText="1"/>
    </xf>
    <xf numFmtId="166" fontId="5" fillId="0" borderId="0" xfId="2" applyNumberFormat="1" applyFont="1" applyFill="1" applyBorder="1" applyAlignment="1" applyProtection="1">
      <alignment horizontal="left" vertical="center"/>
    </xf>
    <xf numFmtId="0" fontId="4" fillId="0" borderId="34" xfId="2" applyNumberFormat="1" applyFont="1" applyFill="1" applyBorder="1" applyAlignment="1" applyProtection="1">
      <alignment horizontal="left" vertical="top"/>
    </xf>
    <xf numFmtId="0" fontId="6" fillId="0" borderId="35" xfId="23" applyFont="1" applyFill="1" applyBorder="1" applyAlignment="1" applyProtection="1">
      <alignment horizontal="justify" vertical="top"/>
    </xf>
    <xf numFmtId="0" fontId="4" fillId="0" borderId="35" xfId="2" applyFont="1" applyFill="1" applyBorder="1" applyAlignment="1" applyProtection="1">
      <alignment horizontal="center"/>
    </xf>
    <xf numFmtId="39" fontId="4" fillId="0" borderId="35" xfId="2" applyNumberFormat="1" applyFont="1" applyFill="1" applyBorder="1" applyAlignment="1" applyProtection="1"/>
    <xf numFmtId="4" fontId="4" fillId="0" borderId="35" xfId="2" applyNumberFormat="1" applyFont="1" applyFill="1" applyBorder="1" applyAlignment="1" applyProtection="1">
      <alignment horizontal="right" vertical="center"/>
    </xf>
    <xf numFmtId="4" fontId="4" fillId="0" borderId="35" xfId="2" applyNumberFormat="1" applyFont="1" applyBorder="1" applyAlignment="1" applyProtection="1">
      <alignment horizontal="right" vertical="center"/>
    </xf>
    <xf numFmtId="4" fontId="4" fillId="0" borderId="36" xfId="2" applyNumberFormat="1" applyFont="1" applyBorder="1" applyAlignment="1" applyProtection="1">
      <alignment horizontal="right" vertical="center"/>
    </xf>
    <xf numFmtId="4" fontId="4" fillId="0" borderId="37" xfId="2" applyNumberFormat="1" applyFont="1" applyBorder="1" applyAlignment="1" applyProtection="1">
      <alignment horizontal="right" vertical="center"/>
    </xf>
    <xf numFmtId="0" fontId="4" fillId="2" borderId="38" xfId="2" applyFont="1" applyFill="1" applyBorder="1" applyAlignment="1" applyProtection="1">
      <alignment horizontal="left"/>
      <protection locked="0"/>
    </xf>
    <xf numFmtId="0" fontId="4" fillId="2" borderId="42" xfId="2" applyFont="1" applyFill="1" applyBorder="1" applyAlignment="1" applyProtection="1">
      <alignment horizontal="left"/>
      <protection locked="0"/>
    </xf>
    <xf numFmtId="0" fontId="4" fillId="0" borderId="43" xfId="2" applyNumberFormat="1" applyFont="1" applyFill="1" applyBorder="1" applyAlignment="1" applyProtection="1">
      <alignment horizontal="left" vertical="top"/>
    </xf>
    <xf numFmtId="0" fontId="5" fillId="0" borderId="44" xfId="2" applyFont="1" applyFill="1" applyBorder="1" applyAlignment="1" applyProtection="1">
      <alignment horizontal="justify" vertical="top" wrapText="1"/>
    </xf>
    <xf numFmtId="0" fontId="4" fillId="0" borderId="44" xfId="2" applyFont="1" applyFill="1" applyBorder="1" applyAlignment="1" applyProtection="1">
      <alignment horizontal="center"/>
    </xf>
    <xf numFmtId="39" fontId="4" fillId="0" borderId="44" xfId="2" applyNumberFormat="1" applyFont="1" applyFill="1" applyBorder="1" applyAlignment="1" applyProtection="1"/>
    <xf numFmtId="39" fontId="4" fillId="0" borderId="39" xfId="2" applyNumberFormat="1" applyFont="1" applyBorder="1" applyAlignment="1" applyProtection="1"/>
    <xf numFmtId="39" fontId="4" fillId="0" borderId="40" xfId="2" applyNumberFormat="1" applyFont="1" applyBorder="1" applyAlignment="1" applyProtection="1"/>
    <xf numFmtId="39" fontId="4" fillId="0" borderId="41" xfId="2" applyNumberFormat="1" applyFont="1" applyBorder="1" applyAlignment="1" applyProtection="1"/>
    <xf numFmtId="0" fontId="4" fillId="0" borderId="14" xfId="2" applyFont="1" applyFill="1" applyBorder="1" applyAlignment="1" applyProtection="1">
      <alignment horizontal="center" vertical="center"/>
    </xf>
    <xf numFmtId="39" fontId="4" fillId="0" borderId="14" xfId="2" applyNumberFormat="1" applyFont="1" applyFill="1" applyBorder="1" applyAlignment="1" applyProtection="1">
      <alignment vertical="center"/>
    </xf>
    <xf numFmtId="10" fontId="8" fillId="0" borderId="0" xfId="0" applyNumberFormat="1" applyFont="1" applyBorder="1" applyAlignment="1">
      <alignment vertical="center"/>
    </xf>
    <xf numFmtId="0" fontId="4" fillId="2" borderId="22" xfId="2" applyFont="1" applyFill="1" applyBorder="1" applyAlignment="1" applyProtection="1">
      <alignment horizontal="left" vertical="center"/>
      <protection locked="0"/>
    </xf>
    <xf numFmtId="0" fontId="4" fillId="0" borderId="14" xfId="2" applyFont="1" applyFill="1" applyBorder="1" applyAlignment="1" applyProtection="1">
      <alignment horizontal="justify" vertical="center" wrapText="1"/>
    </xf>
    <xf numFmtId="0" fontId="4" fillId="0" borderId="19" xfId="2" applyNumberFormat="1" applyFont="1" applyFill="1" applyBorder="1" applyAlignment="1" applyProtection="1">
      <alignment horizontal="left" vertical="center"/>
    </xf>
    <xf numFmtId="4" fontId="4" fillId="0" borderId="14" xfId="2" applyNumberFormat="1" applyFont="1" applyFill="1" applyBorder="1" applyAlignment="1" applyProtection="1">
      <alignment vertical="center"/>
    </xf>
    <xf numFmtId="166" fontId="5" fillId="0" borderId="1" xfId="2" applyNumberFormat="1" applyFont="1" applyFill="1" applyBorder="1" applyAlignment="1" applyProtection="1">
      <alignment horizontal="left" vertical="center"/>
    </xf>
    <xf numFmtId="166" fontId="5" fillId="0" borderId="11" xfId="2" applyNumberFormat="1" applyFont="1" applyFill="1" applyBorder="1" applyAlignment="1" applyProtection="1">
      <alignment horizontal="left" vertical="center"/>
    </xf>
    <xf numFmtId="167" fontId="9" fillId="3" borderId="7" xfId="12" applyNumberFormat="1" applyFont="1" applyFill="1" applyBorder="1" applyAlignment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4" fontId="4" fillId="0" borderId="16" xfId="2" applyNumberFormat="1" applyFont="1" applyFill="1" applyBorder="1" applyAlignment="1" applyProtection="1">
      <alignment horizontal="right" vertical="center"/>
    </xf>
    <xf numFmtId="4" fontId="4" fillId="0" borderId="13" xfId="2" applyNumberFormat="1" applyFont="1" applyFill="1" applyBorder="1" applyAlignment="1" applyProtection="1">
      <alignment horizontal="right" vertical="center"/>
    </xf>
    <xf numFmtId="10" fontId="4" fillId="0" borderId="0" xfId="0" applyNumberFormat="1" applyFont="1" applyFill="1" applyBorder="1"/>
    <xf numFmtId="4" fontId="4" fillId="0" borderId="0" xfId="0" applyNumberFormat="1" applyFont="1" applyFill="1"/>
    <xf numFmtId="0" fontId="4" fillId="0" borderId="0" xfId="0" applyFont="1" applyFill="1"/>
    <xf numFmtId="10" fontId="8" fillId="0" borderId="0" xfId="0" applyNumberFormat="1" applyFont="1" applyFill="1" applyBorder="1"/>
    <xf numFmtId="4" fontId="8" fillId="0" borderId="0" xfId="0" applyNumberFormat="1" applyFont="1" applyFill="1"/>
    <xf numFmtId="0" fontId="8" fillId="0" borderId="0" xfId="0" applyFont="1" applyFill="1"/>
    <xf numFmtId="0" fontId="4" fillId="0" borderId="31" xfId="2" applyNumberFormat="1" applyFont="1" applyFill="1" applyBorder="1" applyAlignment="1" applyProtection="1">
      <alignment horizontal="center" vertical="center" wrapText="1"/>
    </xf>
    <xf numFmtId="0" fontId="7" fillId="0" borderId="31" xfId="2" applyNumberFormat="1" applyFont="1" applyFill="1" applyBorder="1" applyAlignment="1" applyProtection="1">
      <alignment horizontal="center" vertical="center" wrapText="1"/>
    </xf>
    <xf numFmtId="0" fontId="5" fillId="0" borderId="31" xfId="2" applyNumberFormat="1" applyFont="1" applyFill="1" applyBorder="1" applyAlignment="1" applyProtection="1">
      <alignment horizontal="center" vertical="center" wrapText="1"/>
    </xf>
    <xf numFmtId="164" fontId="5" fillId="0" borderId="31" xfId="2" applyNumberFormat="1" applyFont="1" applyFill="1" applyBorder="1" applyAlignment="1" applyProtection="1">
      <alignment horizontal="center" vertical="center"/>
    </xf>
    <xf numFmtId="4" fontId="5" fillId="5" borderId="16" xfId="2" applyNumberFormat="1" applyFont="1" applyFill="1" applyBorder="1" applyAlignment="1" applyProtection="1">
      <alignment horizontal="right" vertical="center"/>
    </xf>
    <xf numFmtId="0" fontId="16" fillId="4" borderId="7" xfId="23" applyFont="1" applyFill="1" applyBorder="1" applyAlignment="1" applyProtection="1">
      <alignment horizontal="center" vertical="center"/>
    </xf>
    <xf numFmtId="10" fontId="8" fillId="0" borderId="3" xfId="0" applyNumberFormat="1" applyFont="1" applyBorder="1"/>
    <xf numFmtId="4" fontId="14" fillId="7" borderId="32" xfId="0" applyNumberFormat="1" applyFont="1" applyFill="1" applyBorder="1" applyAlignment="1" applyProtection="1">
      <alignment horizontal="center" vertical="center"/>
    </xf>
    <xf numFmtId="2" fontId="12" fillId="0" borderId="9" xfId="0" applyNumberFormat="1" applyFont="1" applyBorder="1" applyAlignment="1" applyProtection="1">
      <alignment horizontal="center" vertical="center"/>
    </xf>
    <xf numFmtId="4" fontId="12" fillId="0" borderId="10" xfId="0" applyNumberFormat="1" applyFont="1" applyBorder="1" applyAlignment="1" applyProtection="1">
      <alignment vertical="center"/>
    </xf>
    <xf numFmtId="4" fontId="12" fillId="0" borderId="17" xfId="0" applyNumberFormat="1" applyFont="1" applyBorder="1" applyAlignment="1" applyProtection="1">
      <alignment vertical="center"/>
    </xf>
    <xf numFmtId="4" fontId="12" fillId="0" borderId="11" xfId="0" applyNumberFormat="1" applyFont="1" applyBorder="1" applyAlignment="1" applyProtection="1">
      <alignment vertical="center"/>
    </xf>
    <xf numFmtId="4" fontId="12" fillId="0" borderId="1" xfId="0" applyNumberFormat="1" applyFont="1" applyBorder="1" applyAlignment="1" applyProtection="1">
      <alignment vertical="center"/>
    </xf>
    <xf numFmtId="167" fontId="12" fillId="0" borderId="17" xfId="0" applyNumberFormat="1" applyFont="1" applyBorder="1" applyAlignment="1" applyProtection="1">
      <alignment vertical="center"/>
    </xf>
    <xf numFmtId="168" fontId="12" fillId="0" borderId="17" xfId="0" applyNumberFormat="1" applyFont="1" applyBorder="1" applyAlignment="1" applyProtection="1">
      <alignment vertical="center"/>
    </xf>
    <xf numFmtId="0" fontId="11" fillId="0" borderId="7" xfId="0" applyFont="1" applyBorder="1" applyAlignment="1" applyProtection="1">
      <alignment horizontal="center" vertical="top"/>
    </xf>
    <xf numFmtId="4" fontId="11" fillId="0" borderId="7" xfId="0" applyNumberFormat="1" applyFont="1" applyBorder="1" applyAlignment="1" applyProtection="1">
      <alignment horizontal="justify" vertical="top" wrapText="1"/>
    </xf>
    <xf numFmtId="4" fontId="11" fillId="0" borderId="7" xfId="0" applyNumberFormat="1" applyFont="1" applyBorder="1" applyAlignment="1" applyProtection="1"/>
    <xf numFmtId="9" fontId="11" fillId="2" borderId="7" xfId="27" applyFont="1" applyFill="1" applyBorder="1" applyAlignment="1" applyProtection="1">
      <protection locked="0"/>
    </xf>
    <xf numFmtId="9" fontId="11" fillId="8" borderId="7" xfId="27" applyFont="1" applyFill="1" applyBorder="1" applyAlignment="1" applyProtection="1"/>
    <xf numFmtId="4" fontId="11" fillId="2" borderId="7" xfId="0" applyNumberFormat="1" applyFont="1" applyFill="1" applyBorder="1" applyAlignment="1" applyProtection="1">
      <protection locked="0"/>
    </xf>
    <xf numFmtId="0" fontId="12" fillId="0" borderId="7" xfId="0" applyFont="1" applyBorder="1" applyAlignment="1" applyProtection="1">
      <alignment horizontal="right" vertical="center"/>
    </xf>
    <xf numFmtId="9" fontId="0" fillId="9" borderId="7" xfId="27" applyFont="1" applyFill="1" applyBorder="1"/>
    <xf numFmtId="10" fontId="4" fillId="0" borderId="0" xfId="0" applyNumberFormat="1" applyFont="1" applyBorder="1"/>
    <xf numFmtId="4" fontId="4" fillId="0" borderId="0" xfId="0" applyNumberFormat="1" applyFont="1"/>
    <xf numFmtId="0" fontId="4" fillId="0" borderId="0" xfId="0" applyFont="1"/>
    <xf numFmtId="10" fontId="4" fillId="0" borderId="0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9" fontId="16" fillId="4" borderId="7" xfId="27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/>
    </xf>
    <xf numFmtId="4" fontId="15" fillId="5" borderId="29" xfId="0" applyNumberFormat="1" applyFont="1" applyFill="1" applyBorder="1" applyAlignment="1">
      <alignment horizontal="center" vertical="center"/>
    </xf>
    <xf numFmtId="4" fontId="15" fillId="5" borderId="32" xfId="0" applyNumberFormat="1" applyFont="1" applyFill="1" applyBorder="1" applyAlignment="1">
      <alignment horizontal="center" vertical="center"/>
    </xf>
    <xf numFmtId="4" fontId="15" fillId="5" borderId="30" xfId="0" applyNumberFormat="1" applyFont="1" applyFill="1" applyBorder="1" applyAlignment="1">
      <alignment horizontal="center" vertical="center"/>
    </xf>
    <xf numFmtId="0" fontId="15" fillId="0" borderId="29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166" fontId="5" fillId="0" borderId="1" xfId="2" applyNumberFormat="1" applyFont="1" applyFill="1" applyBorder="1" applyAlignment="1" applyProtection="1">
      <alignment horizontal="left" vertical="center"/>
    </xf>
    <xf numFmtId="166" fontId="5" fillId="0" borderId="11" xfId="2" applyNumberFormat="1" applyFont="1" applyFill="1" applyBorder="1" applyAlignment="1" applyProtection="1">
      <alignment horizontal="left" vertical="center"/>
    </xf>
    <xf numFmtId="49" fontId="5" fillId="4" borderId="25" xfId="0" applyNumberFormat="1" applyFont="1" applyFill="1" applyBorder="1" applyAlignment="1">
      <alignment horizontal="center" vertical="center"/>
    </xf>
    <xf numFmtId="165" fontId="5" fillId="4" borderId="12" xfId="1" applyNumberFormat="1" applyFont="1" applyFill="1" applyBorder="1" applyAlignment="1">
      <alignment horizontal="center" vertical="center"/>
    </xf>
    <xf numFmtId="4" fontId="5" fillId="4" borderId="33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33" xfId="0" applyNumberFormat="1" applyFont="1" applyFill="1" applyBorder="1" applyAlignment="1" applyProtection="1">
      <alignment horizontal="center" vertical="center"/>
      <protection hidden="1"/>
    </xf>
    <xf numFmtId="0" fontId="4" fillId="4" borderId="47" xfId="23" applyFont="1" applyFill="1" applyBorder="1" applyAlignment="1" applyProtection="1">
      <alignment horizontal="justify" vertical="center"/>
    </xf>
    <xf numFmtId="4" fontId="5" fillId="4" borderId="45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46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29" xfId="0" applyFont="1" applyBorder="1" applyAlignment="1" applyProtection="1">
      <alignment horizontal="center" vertical="center"/>
    </xf>
    <xf numFmtId="0" fontId="12" fillId="0" borderId="32" xfId="0" applyFont="1" applyBorder="1" applyAlignment="1" applyProtection="1">
      <alignment horizontal="center" vertical="center"/>
    </xf>
    <xf numFmtId="0" fontId="12" fillId="0" borderId="30" xfId="0" applyFont="1" applyBorder="1" applyAlignment="1" applyProtection="1">
      <alignment horizontal="center" vertical="center"/>
    </xf>
    <xf numFmtId="0" fontId="13" fillId="0" borderId="29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4" fontId="14" fillId="7" borderId="29" xfId="0" applyNumberFormat="1" applyFont="1" applyFill="1" applyBorder="1" applyAlignment="1" applyProtection="1">
      <alignment horizontal="center" vertical="center"/>
    </xf>
    <xf numFmtId="4" fontId="14" fillId="7" borderId="30" xfId="0" applyNumberFormat="1" applyFont="1" applyFill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2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9" xfId="0" applyFont="1" applyBorder="1" applyAlignment="1" applyProtection="1">
      <alignment horizontal="right" vertical="center"/>
    </xf>
    <xf numFmtId="0" fontId="12" fillId="0" borderId="23" xfId="0" applyFont="1" applyBorder="1" applyAlignment="1" applyProtection="1">
      <alignment horizontal="right" vertical="center"/>
    </xf>
  </cellXfs>
  <cellStyles count="28">
    <cellStyle name="Moeda 2" xfId="3"/>
    <cellStyle name="Normal" xfId="0" builtinId="0"/>
    <cellStyle name="Normal 2" xfId="4"/>
    <cellStyle name="Normal 3" xfId="5"/>
    <cellStyle name="Normal 4" xfId="6"/>
    <cellStyle name="Normal 5" xfId="7"/>
    <cellStyle name="Normal 5 2" xfId="8"/>
    <cellStyle name="Normal 6" xfId="9"/>
    <cellStyle name="Normal 6 2" xfId="10"/>
    <cellStyle name="Normal 7" xfId="2"/>
    <cellStyle name="Normal 7 2" xfId="23"/>
    <cellStyle name="Porcentagem" xfId="27" builtinId="5"/>
    <cellStyle name="Porcentagem 2" xfId="12"/>
    <cellStyle name="Porcentagem 3" xfId="13"/>
    <cellStyle name="Porcentagem 3 2" xfId="14"/>
    <cellStyle name="Porcentagem 4" xfId="15"/>
    <cellStyle name="Porcentagem 4 2" xfId="16"/>
    <cellStyle name="Porcentagem 5" xfId="11"/>
    <cellStyle name="Porcentagem 5 2" xfId="24"/>
    <cellStyle name="Separador de milhares 2" xfId="17"/>
    <cellStyle name="Separador de milhares 3" xfId="18"/>
    <cellStyle name="Separador de milhares 3 2" xfId="19"/>
    <cellStyle name="Separador de milhares 4" xfId="20"/>
    <cellStyle name="Separador de milhares 4 2" xfId="21"/>
    <cellStyle name="Separador de milhares 5" xfId="22"/>
    <cellStyle name="Separador de milhares 5 2" xfId="25"/>
    <cellStyle name="Separador de milhares 6" xfId="26"/>
    <cellStyle name="Vírgula" xfId="1" builtinId="3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1"/>
  <sheetViews>
    <sheetView tabSelected="1" zoomScale="90" zoomScaleNormal="90" zoomScaleSheetLayoutView="85" workbookViewId="0">
      <pane ySplit="13" topLeftCell="A14" activePane="bottomLeft" state="frozen"/>
      <selection pane="bottomLeft" activeCell="T12" sqref="T12"/>
    </sheetView>
  </sheetViews>
  <sheetFormatPr defaultRowHeight="12.75" x14ac:dyDescent="0.2"/>
  <cols>
    <col min="1" max="1" width="6" style="12" customWidth="1"/>
    <col min="2" max="2" width="45" style="12" customWidth="1"/>
    <col min="3" max="3" width="7.140625" style="12" customWidth="1"/>
    <col min="4" max="4" width="9.140625" style="12" customWidth="1"/>
    <col min="5" max="5" width="10.7109375" style="12" customWidth="1"/>
    <col min="6" max="6" width="11.42578125" style="12" customWidth="1"/>
    <col min="7" max="7" width="10.28515625" style="12" customWidth="1"/>
    <col min="8" max="8" width="12.28515625" style="12" customWidth="1"/>
    <col min="9" max="9" width="14.28515625" style="12" customWidth="1"/>
    <col min="10" max="10" width="13.140625" style="12" customWidth="1"/>
    <col min="11" max="11" width="19" style="12" customWidth="1"/>
    <col min="12" max="12" width="11.7109375" style="12" hidden="1" customWidth="1"/>
    <col min="13" max="18" width="0.140625" style="12" hidden="1" customWidth="1"/>
    <col min="19" max="20" width="11.7109375" style="12" customWidth="1"/>
    <col min="21" max="16384" width="9.140625" style="12"/>
  </cols>
  <sheetData>
    <row r="1" spans="1:19" ht="21" customHeight="1" x14ac:dyDescent="0.25">
      <c r="A1" s="178" t="s">
        <v>160</v>
      </c>
      <c r="B1" s="179"/>
      <c r="C1" s="179"/>
      <c r="D1" s="179"/>
      <c r="E1" s="179"/>
      <c r="F1" s="179"/>
      <c r="G1" s="179"/>
      <c r="H1" s="179"/>
      <c r="I1" s="179"/>
      <c r="J1" s="179"/>
      <c r="K1" s="180"/>
    </row>
    <row r="2" spans="1:19" ht="6.75" customHeight="1" x14ac:dyDescent="0.25">
      <c r="A2" s="85"/>
      <c r="B2" s="86"/>
      <c r="C2" s="86"/>
      <c r="D2" s="86"/>
      <c r="E2" s="86"/>
      <c r="F2" s="86"/>
      <c r="G2" s="86"/>
      <c r="H2" s="86"/>
      <c r="I2" s="86"/>
      <c r="J2" s="86"/>
      <c r="K2" s="87"/>
    </row>
    <row r="3" spans="1:19" x14ac:dyDescent="0.2">
      <c r="A3" s="7" t="s">
        <v>161</v>
      </c>
      <c r="B3" s="8"/>
      <c r="C3" s="9" t="s">
        <v>447</v>
      </c>
      <c r="D3" s="9"/>
      <c r="E3" s="9"/>
      <c r="F3" s="9"/>
      <c r="G3" s="9"/>
      <c r="H3" s="10"/>
      <c r="I3" s="11">
        <v>20</v>
      </c>
      <c r="J3" s="11"/>
      <c r="K3" s="88"/>
    </row>
    <row r="4" spans="1:19" ht="6.75" customHeight="1" x14ac:dyDescent="0.2">
      <c r="A4" s="10"/>
      <c r="B4" s="89"/>
      <c r="C4" s="13"/>
      <c r="D4" s="13"/>
      <c r="E4" s="13"/>
      <c r="F4" s="13"/>
      <c r="G4" s="13"/>
      <c r="H4" s="13"/>
      <c r="I4" s="11"/>
      <c r="J4" s="11"/>
      <c r="K4" s="88"/>
    </row>
    <row r="5" spans="1:19" ht="25.5" x14ac:dyDescent="0.2">
      <c r="A5" s="14" t="s">
        <v>162</v>
      </c>
      <c r="B5" s="15"/>
      <c r="C5" s="181">
        <v>42088</v>
      </c>
      <c r="D5" s="181"/>
      <c r="E5" s="181"/>
      <c r="F5" s="182"/>
      <c r="G5" s="13"/>
      <c r="H5" s="13"/>
      <c r="I5" s="98" t="s">
        <v>0</v>
      </c>
      <c r="J5" s="144"/>
      <c r="K5" s="88"/>
      <c r="L5" s="104"/>
    </row>
    <row r="6" spans="1:19" ht="7.5" customHeight="1" x14ac:dyDescent="0.2">
      <c r="A6" s="90"/>
      <c r="B6" s="16"/>
      <c r="C6" s="17"/>
      <c r="D6" s="17"/>
      <c r="E6" s="17"/>
      <c r="F6" s="17"/>
      <c r="G6" s="17"/>
      <c r="H6" s="17"/>
      <c r="I6" s="18"/>
      <c r="J6" s="145"/>
      <c r="K6" s="88"/>
      <c r="L6" s="104"/>
    </row>
    <row r="7" spans="1:19" ht="25.5" customHeight="1" x14ac:dyDescent="0.2">
      <c r="A7" s="19" t="s">
        <v>1</v>
      </c>
      <c r="B7" s="20"/>
      <c r="C7" s="132" t="s">
        <v>163</v>
      </c>
      <c r="D7" s="132"/>
      <c r="E7" s="132"/>
      <c r="F7" s="133"/>
      <c r="G7" s="17"/>
      <c r="H7" s="17"/>
      <c r="I7" s="21" t="s">
        <v>2</v>
      </c>
      <c r="J7" s="88" t="s">
        <v>405</v>
      </c>
      <c r="K7" s="88">
        <v>110.16</v>
      </c>
      <c r="L7" s="104"/>
      <c r="P7" s="35"/>
    </row>
    <row r="8" spans="1:19" ht="6.75" customHeight="1" x14ac:dyDescent="0.2">
      <c r="A8" s="91"/>
      <c r="B8" s="17"/>
      <c r="C8" s="17"/>
      <c r="D8" s="17"/>
      <c r="E8" s="17"/>
      <c r="F8" s="17"/>
      <c r="G8" s="17"/>
      <c r="H8" s="17"/>
      <c r="I8" s="21"/>
      <c r="J8" s="146"/>
      <c r="K8" s="88"/>
      <c r="L8" s="104"/>
    </row>
    <row r="9" spans="1:19" ht="12.75" customHeight="1" x14ac:dyDescent="0.2">
      <c r="A9" s="19" t="s">
        <v>448</v>
      </c>
      <c r="B9" s="22"/>
      <c r="C9" s="23"/>
      <c r="D9" s="23"/>
      <c r="E9" s="23"/>
      <c r="F9" s="24"/>
      <c r="G9" s="13"/>
      <c r="H9" s="13"/>
      <c r="I9" s="25" t="s">
        <v>4</v>
      </c>
      <c r="J9" s="147"/>
      <c r="K9" s="88"/>
      <c r="L9" s="104"/>
    </row>
    <row r="10" spans="1:19" ht="13.5" thickBot="1" x14ac:dyDescent="0.25">
      <c r="A10" s="92"/>
      <c r="B10" s="93"/>
      <c r="C10" s="94"/>
      <c r="D10" s="95"/>
      <c r="E10" s="96"/>
      <c r="F10" s="97"/>
      <c r="G10" s="93"/>
      <c r="H10" s="93"/>
      <c r="K10" s="100"/>
      <c r="M10" s="27" t="s">
        <v>132</v>
      </c>
      <c r="N10" s="27" t="s">
        <v>133</v>
      </c>
      <c r="O10" s="1"/>
      <c r="P10" s="1"/>
      <c r="Q10" s="2" t="s">
        <v>132</v>
      </c>
      <c r="R10" s="2" t="s">
        <v>134</v>
      </c>
    </row>
    <row r="11" spans="1:19" ht="12.75" customHeight="1" thickBot="1" x14ac:dyDescent="0.25">
      <c r="A11" s="183" t="s">
        <v>135</v>
      </c>
      <c r="B11" s="183" t="s">
        <v>136</v>
      </c>
      <c r="C11" s="184" t="s">
        <v>137</v>
      </c>
      <c r="D11" s="184" t="s">
        <v>138</v>
      </c>
      <c r="E11" s="84" t="s">
        <v>139</v>
      </c>
      <c r="F11" s="6" t="s">
        <v>5</v>
      </c>
      <c r="G11" s="6" t="s">
        <v>140</v>
      </c>
      <c r="H11" s="99" t="s">
        <v>141</v>
      </c>
      <c r="I11" s="185" t="s">
        <v>391</v>
      </c>
      <c r="J11" s="188" t="s">
        <v>396</v>
      </c>
      <c r="K11" s="187" t="s">
        <v>237</v>
      </c>
      <c r="L11" s="149" t="s">
        <v>392</v>
      </c>
      <c r="M11" s="28">
        <v>0.01</v>
      </c>
      <c r="N11" s="28">
        <v>0.01</v>
      </c>
      <c r="O11" s="1"/>
      <c r="P11" s="2" t="s">
        <v>142</v>
      </c>
      <c r="Q11" s="3">
        <v>0.01</v>
      </c>
      <c r="R11" s="3">
        <v>0.01</v>
      </c>
    </row>
    <row r="12" spans="1:19" ht="39" customHeight="1" thickBot="1" x14ac:dyDescent="0.25">
      <c r="A12" s="183"/>
      <c r="B12" s="183"/>
      <c r="C12" s="184"/>
      <c r="D12" s="184"/>
      <c r="E12" s="4" t="s">
        <v>143</v>
      </c>
      <c r="F12" s="5" t="s">
        <v>144</v>
      </c>
      <c r="G12" s="6" t="s">
        <v>145</v>
      </c>
      <c r="H12" s="99" t="s">
        <v>145</v>
      </c>
      <c r="I12" s="186"/>
      <c r="J12" s="189"/>
      <c r="K12" s="187"/>
      <c r="L12" s="173">
        <v>0.22500000000000001</v>
      </c>
      <c r="M12" s="134">
        <v>1</v>
      </c>
      <c r="N12" s="134">
        <v>1</v>
      </c>
      <c r="O12" s="1"/>
      <c r="P12" s="1"/>
      <c r="Q12" s="29">
        <v>0.3</v>
      </c>
      <c r="R12" s="29">
        <v>0.7</v>
      </c>
    </row>
    <row r="13" spans="1:19" ht="13.5" thickBot="1" x14ac:dyDescent="0.25">
      <c r="A13" s="43"/>
      <c r="B13" s="44"/>
      <c r="C13" s="44"/>
      <c r="D13" s="45"/>
      <c r="E13" s="46"/>
      <c r="F13" s="46"/>
      <c r="G13" s="47"/>
      <c r="H13" s="47"/>
      <c r="I13" s="101"/>
      <c r="J13" s="101"/>
      <c r="K13" s="102"/>
      <c r="L13" s="103"/>
    </row>
    <row r="14" spans="1:19" x14ac:dyDescent="0.2">
      <c r="A14" s="48">
        <v>1</v>
      </c>
      <c r="B14" s="49" t="s">
        <v>6</v>
      </c>
      <c r="C14" s="50"/>
      <c r="D14" s="51"/>
      <c r="E14" s="51"/>
      <c r="F14" s="52"/>
      <c r="G14" s="53"/>
      <c r="H14" s="53"/>
      <c r="I14" s="54"/>
      <c r="J14" s="53"/>
      <c r="K14" s="55"/>
    </row>
    <row r="15" spans="1:19" x14ac:dyDescent="0.2">
      <c r="A15" s="56" t="s">
        <v>7</v>
      </c>
      <c r="B15" s="30" t="s">
        <v>8</v>
      </c>
      <c r="C15" s="31" t="s">
        <v>9</v>
      </c>
      <c r="D15" s="32">
        <v>15</v>
      </c>
      <c r="E15" s="40">
        <f>M15*$M$12</f>
        <v>58.295999999999992</v>
      </c>
      <c r="F15" s="39">
        <f>D15*E15</f>
        <v>874.43999999999983</v>
      </c>
      <c r="G15" s="38">
        <f>N15*$N$12</f>
        <v>136.02399999999997</v>
      </c>
      <c r="H15" s="38">
        <f>D15*G15</f>
        <v>2040.3599999999997</v>
      </c>
      <c r="I15" s="37">
        <f>F15+H15</f>
        <v>2914.7999999999993</v>
      </c>
      <c r="J15" s="38">
        <f>I15*$L$12+I15</f>
        <v>3570.6299999999992</v>
      </c>
      <c r="K15" s="57" t="s">
        <v>238</v>
      </c>
      <c r="L15" s="105"/>
      <c r="M15" s="35">
        <f>Q15</f>
        <v>58.295999999999992</v>
      </c>
      <c r="N15" s="35">
        <f>R15</f>
        <v>136.02399999999997</v>
      </c>
      <c r="O15" s="35"/>
      <c r="P15" s="33">
        <v>194.32</v>
      </c>
      <c r="Q15" s="35">
        <f>P15*$Q$12</f>
        <v>58.295999999999992</v>
      </c>
      <c r="R15" s="35">
        <f>P15*$R$12</f>
        <v>136.02399999999997</v>
      </c>
      <c r="S15" s="35"/>
    </row>
    <row r="16" spans="1:19" x14ac:dyDescent="0.2">
      <c r="A16" s="56" t="s">
        <v>10</v>
      </c>
      <c r="B16" s="30" t="s">
        <v>11</v>
      </c>
      <c r="C16" s="31" t="s">
        <v>9</v>
      </c>
      <c r="D16" s="32">
        <v>2.5</v>
      </c>
      <c r="E16" s="40">
        <f t="shared" ref="E16:E101" si="0">M16*$M$12</f>
        <v>98.291999999999987</v>
      </c>
      <c r="F16" s="39">
        <f t="shared" ref="F16:F101" si="1">D16*E16</f>
        <v>245.72999999999996</v>
      </c>
      <c r="G16" s="38">
        <f t="shared" ref="G16:G101" si="2">N16*$N$12</f>
        <v>229.34799999999998</v>
      </c>
      <c r="H16" s="38">
        <f t="shared" ref="H16:H101" si="3">D16*G16</f>
        <v>573.37</v>
      </c>
      <c r="I16" s="37">
        <f t="shared" ref="I16:I101" si="4">F16+H16</f>
        <v>819.09999999999991</v>
      </c>
      <c r="J16" s="38">
        <f>I16*$L$12+I16</f>
        <v>1003.3974999999999</v>
      </c>
      <c r="K16" s="57" t="s">
        <v>12</v>
      </c>
      <c r="L16" s="105"/>
      <c r="M16" s="35">
        <f t="shared" ref="M16:N101" si="5">Q16</f>
        <v>98.291999999999987</v>
      </c>
      <c r="N16" s="35">
        <f t="shared" si="5"/>
        <v>229.34799999999998</v>
      </c>
      <c r="O16" s="35"/>
      <c r="P16" s="33">
        <v>327.64</v>
      </c>
      <c r="Q16" s="35">
        <f t="shared" ref="Q16:Q101" si="6">P16*$Q$12</f>
        <v>98.291999999999987</v>
      </c>
      <c r="R16" s="35">
        <f t="shared" ref="R16:R101" si="7">P16*$R$12</f>
        <v>229.34799999999998</v>
      </c>
      <c r="S16" s="35"/>
    </row>
    <row r="17" spans="1:19" x14ac:dyDescent="0.2">
      <c r="A17" s="56"/>
      <c r="B17" s="42" t="s">
        <v>146</v>
      </c>
      <c r="C17" s="31"/>
      <c r="D17" s="32"/>
      <c r="E17" s="40"/>
      <c r="F17" s="39"/>
      <c r="G17" s="38"/>
      <c r="H17" s="38"/>
      <c r="I17" s="34">
        <f>SUM(I15:I16)</f>
        <v>3733.8999999999992</v>
      </c>
      <c r="J17" s="148">
        <f>SUM(J15:J16)</f>
        <v>4574.0274999999992</v>
      </c>
      <c r="K17" s="57"/>
      <c r="L17" s="26"/>
      <c r="M17" s="35"/>
      <c r="N17" s="35"/>
      <c r="O17" s="35"/>
      <c r="P17" s="33"/>
      <c r="Q17" s="35"/>
      <c r="R17" s="35"/>
      <c r="S17" s="35"/>
    </row>
    <row r="18" spans="1:19" x14ac:dyDescent="0.2">
      <c r="A18" s="108"/>
      <c r="B18" s="109"/>
      <c r="C18" s="110"/>
      <c r="D18" s="111"/>
      <c r="E18" s="112"/>
      <c r="F18" s="113"/>
      <c r="G18" s="114"/>
      <c r="H18" s="114"/>
      <c r="I18" s="115"/>
      <c r="J18" s="114"/>
      <c r="K18" s="116"/>
      <c r="L18" s="26"/>
      <c r="M18" s="35"/>
      <c r="N18" s="35"/>
      <c r="O18" s="35"/>
      <c r="P18" s="33"/>
      <c r="Q18" s="35"/>
      <c r="R18" s="35"/>
      <c r="S18" s="35"/>
    </row>
    <row r="19" spans="1:19" x14ac:dyDescent="0.2">
      <c r="A19" s="118">
        <v>2</v>
      </c>
      <c r="B19" s="119" t="s">
        <v>164</v>
      </c>
      <c r="C19" s="120"/>
      <c r="D19" s="121"/>
      <c r="E19" s="121"/>
      <c r="F19" s="122"/>
      <c r="G19" s="123"/>
      <c r="H19" s="123"/>
      <c r="I19" s="124"/>
      <c r="J19" s="123"/>
      <c r="K19" s="117"/>
      <c r="S19" s="35"/>
    </row>
    <row r="20" spans="1:19" s="140" customFormat="1" x14ac:dyDescent="0.2">
      <c r="A20" s="130" t="s">
        <v>14</v>
      </c>
      <c r="B20" s="129" t="s">
        <v>386</v>
      </c>
      <c r="C20" s="125" t="s">
        <v>9</v>
      </c>
      <c r="D20" s="126">
        <v>81.72</v>
      </c>
      <c r="E20" s="40">
        <f>M20*$M$12</f>
        <v>5.9</v>
      </c>
      <c r="F20" s="40">
        <f>D20*E20</f>
        <v>482.14800000000002</v>
      </c>
      <c r="G20" s="136">
        <f>N20*$N$12</f>
        <v>0</v>
      </c>
      <c r="H20" s="136">
        <f>D20*G20</f>
        <v>0</v>
      </c>
      <c r="I20" s="137">
        <f>F20+H20</f>
        <v>482.14800000000002</v>
      </c>
      <c r="J20" s="38">
        <f t="shared" ref="J20:J28" si="8">I20*$L$12+I20</f>
        <v>590.63130000000001</v>
      </c>
      <c r="K20" s="116">
        <v>72229</v>
      </c>
      <c r="L20" s="138"/>
      <c r="M20" s="139">
        <v>5.9</v>
      </c>
      <c r="N20" s="139">
        <v>0</v>
      </c>
      <c r="O20" s="139"/>
      <c r="P20" s="33">
        <v>5.9</v>
      </c>
      <c r="Q20" s="139">
        <f t="shared" ref="Q20:Q28" si="9">P20*$Q$12</f>
        <v>1.77</v>
      </c>
      <c r="R20" s="139">
        <f>P20*$R$12</f>
        <v>4.13</v>
      </c>
      <c r="S20" s="139"/>
    </row>
    <row r="21" spans="1:19" s="140" customFormat="1" x14ac:dyDescent="0.2">
      <c r="A21" s="130" t="s">
        <v>17</v>
      </c>
      <c r="B21" s="129" t="s">
        <v>397</v>
      </c>
      <c r="C21" s="125" t="s">
        <v>9</v>
      </c>
      <c r="D21" s="126">
        <v>107.16</v>
      </c>
      <c r="E21" s="40">
        <f t="shared" ref="E21:E28" si="10">M21*$M$12</f>
        <v>5.37</v>
      </c>
      <c r="F21" s="40">
        <f t="shared" ref="F21:F28" si="11">D21*E21</f>
        <v>575.44920000000002</v>
      </c>
      <c r="G21" s="136">
        <f t="shared" ref="G21:G28" si="12">N21*$N$12</f>
        <v>0</v>
      </c>
      <c r="H21" s="136">
        <f t="shared" ref="H21:H28" si="13">D21*G21</f>
        <v>0</v>
      </c>
      <c r="I21" s="137">
        <f t="shared" ref="I21:I28" si="14">F21+H21</f>
        <v>575.44920000000002</v>
      </c>
      <c r="J21" s="38">
        <f t="shared" si="8"/>
        <v>704.92527000000007</v>
      </c>
      <c r="K21" s="116">
        <v>72238</v>
      </c>
      <c r="L21" s="138"/>
      <c r="M21" s="139">
        <v>5.37</v>
      </c>
      <c r="N21" s="139">
        <v>0</v>
      </c>
      <c r="O21" s="139"/>
      <c r="P21" s="33">
        <v>440.25</v>
      </c>
      <c r="Q21" s="139">
        <f t="shared" si="9"/>
        <v>132.07499999999999</v>
      </c>
      <c r="R21" s="139">
        <f t="shared" ref="R21:R28" si="15">P21*$R$12</f>
        <v>308.17499999999995</v>
      </c>
      <c r="S21" s="139"/>
    </row>
    <row r="22" spans="1:19" x14ac:dyDescent="0.2">
      <c r="A22" s="130" t="s">
        <v>169</v>
      </c>
      <c r="B22" s="129" t="s">
        <v>239</v>
      </c>
      <c r="C22" s="125" t="s">
        <v>9</v>
      </c>
      <c r="D22" s="126">
        <v>29.38</v>
      </c>
      <c r="E22" s="40">
        <f t="shared" si="10"/>
        <v>11.81</v>
      </c>
      <c r="F22" s="39">
        <f t="shared" si="11"/>
        <v>346.9778</v>
      </c>
      <c r="G22" s="38">
        <f t="shared" si="12"/>
        <v>0</v>
      </c>
      <c r="H22" s="38">
        <f t="shared" si="13"/>
        <v>0</v>
      </c>
      <c r="I22" s="37">
        <f t="shared" si="14"/>
        <v>346.9778</v>
      </c>
      <c r="J22" s="38">
        <f t="shared" si="8"/>
        <v>425.04780500000004</v>
      </c>
      <c r="K22" s="57">
        <v>85334</v>
      </c>
      <c r="L22" s="105"/>
      <c r="M22" s="35">
        <v>11.81</v>
      </c>
      <c r="N22" s="35">
        <v>0</v>
      </c>
      <c r="O22" s="35"/>
      <c r="P22" s="33">
        <v>11.81</v>
      </c>
      <c r="Q22" s="35">
        <f t="shared" si="9"/>
        <v>3.5430000000000001</v>
      </c>
      <c r="R22" s="35">
        <f t="shared" si="15"/>
        <v>8.2669999999999995</v>
      </c>
      <c r="S22" s="35"/>
    </row>
    <row r="23" spans="1:19" x14ac:dyDescent="0.2">
      <c r="A23" s="130" t="s">
        <v>389</v>
      </c>
      <c r="B23" s="129" t="s">
        <v>165</v>
      </c>
      <c r="C23" s="125" t="s">
        <v>176</v>
      </c>
      <c r="D23" s="126">
        <v>6</v>
      </c>
      <c r="E23" s="40">
        <f t="shared" si="10"/>
        <v>43.38</v>
      </c>
      <c r="F23" s="39">
        <f t="shared" si="11"/>
        <v>260.28000000000003</v>
      </c>
      <c r="G23" s="38">
        <f t="shared" si="12"/>
        <v>0</v>
      </c>
      <c r="H23" s="38">
        <f t="shared" si="13"/>
        <v>0</v>
      </c>
      <c r="I23" s="37">
        <f t="shared" si="14"/>
        <v>260.28000000000003</v>
      </c>
      <c r="J23" s="38">
        <f t="shared" si="8"/>
        <v>318.84300000000002</v>
      </c>
      <c r="K23" s="57" t="s">
        <v>240</v>
      </c>
      <c r="L23" s="105"/>
      <c r="M23" s="35">
        <v>43.38</v>
      </c>
      <c r="N23" s="35">
        <v>0</v>
      </c>
      <c r="O23" s="35"/>
      <c r="P23" s="33">
        <v>43.38</v>
      </c>
      <c r="Q23" s="35">
        <f t="shared" si="9"/>
        <v>13.014000000000001</v>
      </c>
      <c r="R23" s="35">
        <f t="shared" si="15"/>
        <v>30.366</v>
      </c>
      <c r="S23" s="35"/>
    </row>
    <row r="24" spans="1:19" x14ac:dyDescent="0.2">
      <c r="A24" s="130" t="s">
        <v>170</v>
      </c>
      <c r="B24" s="129" t="s">
        <v>166</v>
      </c>
      <c r="C24" s="125" t="s">
        <v>9</v>
      </c>
      <c r="D24" s="126">
        <v>63.67</v>
      </c>
      <c r="E24" s="40">
        <f t="shared" si="10"/>
        <v>66.69</v>
      </c>
      <c r="F24" s="39">
        <f t="shared" si="11"/>
        <v>4246.1522999999997</v>
      </c>
      <c r="G24" s="38">
        <f t="shared" si="12"/>
        <v>0</v>
      </c>
      <c r="H24" s="38">
        <f t="shared" si="13"/>
        <v>0</v>
      </c>
      <c r="I24" s="37">
        <f t="shared" si="14"/>
        <v>4246.1522999999997</v>
      </c>
      <c r="J24" s="38">
        <f t="shared" si="8"/>
        <v>5201.5365674999994</v>
      </c>
      <c r="K24" s="57" t="s">
        <v>438</v>
      </c>
      <c r="L24" s="105"/>
      <c r="M24" s="35">
        <v>66.69</v>
      </c>
      <c r="N24" s="35">
        <v>0</v>
      </c>
      <c r="O24" s="35"/>
      <c r="P24" s="33">
        <v>66.69</v>
      </c>
      <c r="Q24" s="35">
        <f t="shared" si="9"/>
        <v>20.006999999999998</v>
      </c>
      <c r="R24" s="35">
        <f t="shared" si="15"/>
        <v>46.682999999999993</v>
      </c>
      <c r="S24" s="35"/>
    </row>
    <row r="25" spans="1:19" ht="25.5" x14ac:dyDescent="0.2">
      <c r="A25" s="130" t="s">
        <v>171</v>
      </c>
      <c r="B25" s="129" t="s">
        <v>167</v>
      </c>
      <c r="C25" s="125" t="s">
        <v>9</v>
      </c>
      <c r="D25" s="126">
        <v>21.35</v>
      </c>
      <c r="E25" s="40">
        <f t="shared" si="10"/>
        <v>17.72</v>
      </c>
      <c r="F25" s="39">
        <f t="shared" si="11"/>
        <v>378.322</v>
      </c>
      <c r="G25" s="38">
        <f t="shared" si="12"/>
        <v>0</v>
      </c>
      <c r="H25" s="38">
        <f t="shared" si="13"/>
        <v>0</v>
      </c>
      <c r="I25" s="37">
        <f t="shared" si="14"/>
        <v>378.322</v>
      </c>
      <c r="J25" s="38">
        <f t="shared" si="8"/>
        <v>463.44445000000002</v>
      </c>
      <c r="K25" s="57" t="s">
        <v>241</v>
      </c>
      <c r="L25" s="105"/>
      <c r="M25" s="35">
        <v>17.72</v>
      </c>
      <c r="N25" s="35">
        <v>0</v>
      </c>
      <c r="O25" s="35"/>
      <c r="P25" s="33">
        <v>17.72</v>
      </c>
      <c r="Q25" s="35">
        <f t="shared" si="9"/>
        <v>5.3159999999999998</v>
      </c>
      <c r="R25" s="35">
        <f t="shared" si="15"/>
        <v>12.403999999999998</v>
      </c>
      <c r="S25" s="35"/>
    </row>
    <row r="26" spans="1:19" x14ac:dyDescent="0.2">
      <c r="A26" s="130" t="s">
        <v>172</v>
      </c>
      <c r="B26" s="129" t="s">
        <v>168</v>
      </c>
      <c r="C26" s="125" t="s">
        <v>16</v>
      </c>
      <c r="D26" s="126">
        <v>0.96</v>
      </c>
      <c r="E26" s="40">
        <f t="shared" si="10"/>
        <v>226.76</v>
      </c>
      <c r="F26" s="39">
        <f t="shared" si="11"/>
        <v>217.68959999999998</v>
      </c>
      <c r="G26" s="38">
        <f t="shared" si="12"/>
        <v>0</v>
      </c>
      <c r="H26" s="38">
        <f t="shared" si="13"/>
        <v>0</v>
      </c>
      <c r="I26" s="37">
        <f t="shared" si="14"/>
        <v>217.68959999999998</v>
      </c>
      <c r="J26" s="38">
        <f t="shared" si="8"/>
        <v>266.66976</v>
      </c>
      <c r="K26" s="57">
        <v>84152</v>
      </c>
      <c r="L26" s="105"/>
      <c r="M26" s="35">
        <v>226.76</v>
      </c>
      <c r="N26" s="35">
        <v>0</v>
      </c>
      <c r="O26" s="35"/>
      <c r="P26" s="33">
        <v>226.76</v>
      </c>
      <c r="Q26" s="35">
        <f t="shared" si="9"/>
        <v>68.027999999999992</v>
      </c>
      <c r="R26" s="35">
        <f t="shared" si="15"/>
        <v>158.73199999999997</v>
      </c>
      <c r="S26" s="35"/>
    </row>
    <row r="27" spans="1:19" x14ac:dyDescent="0.2">
      <c r="A27" s="130" t="s">
        <v>173</v>
      </c>
      <c r="B27" s="129" t="s">
        <v>242</v>
      </c>
      <c r="C27" s="125" t="s">
        <v>176</v>
      </c>
      <c r="D27" s="126">
        <v>4</v>
      </c>
      <c r="E27" s="40">
        <f t="shared" si="10"/>
        <v>13.53</v>
      </c>
      <c r="F27" s="39">
        <f t="shared" si="11"/>
        <v>54.12</v>
      </c>
      <c r="G27" s="38">
        <f t="shared" si="12"/>
        <v>0</v>
      </c>
      <c r="H27" s="38">
        <f t="shared" si="13"/>
        <v>0</v>
      </c>
      <c r="I27" s="37">
        <f t="shared" si="14"/>
        <v>54.12</v>
      </c>
      <c r="J27" s="38">
        <f t="shared" si="8"/>
        <v>66.296999999999997</v>
      </c>
      <c r="K27" s="57">
        <v>85333</v>
      </c>
      <c r="L27" s="105"/>
      <c r="M27" s="35">
        <v>13.53</v>
      </c>
      <c r="N27" s="35">
        <v>0</v>
      </c>
      <c r="O27" s="35"/>
      <c r="P27" s="33">
        <v>15.53</v>
      </c>
      <c r="Q27" s="35">
        <f t="shared" si="9"/>
        <v>4.6589999999999998</v>
      </c>
      <c r="R27" s="35">
        <f t="shared" si="15"/>
        <v>10.870999999999999</v>
      </c>
      <c r="S27" s="35"/>
    </row>
    <row r="28" spans="1:19" x14ac:dyDescent="0.2">
      <c r="A28" s="130" t="s">
        <v>174</v>
      </c>
      <c r="B28" s="129" t="s">
        <v>243</v>
      </c>
      <c r="C28" s="125" t="s">
        <v>176</v>
      </c>
      <c r="D28" s="126">
        <v>12</v>
      </c>
      <c r="E28" s="40">
        <f t="shared" si="10"/>
        <v>4.7699999999999996</v>
      </c>
      <c r="F28" s="39">
        <f t="shared" si="11"/>
        <v>57.239999999999995</v>
      </c>
      <c r="G28" s="38">
        <f t="shared" si="12"/>
        <v>0</v>
      </c>
      <c r="H28" s="38">
        <f t="shared" si="13"/>
        <v>0</v>
      </c>
      <c r="I28" s="37">
        <f t="shared" si="14"/>
        <v>57.239999999999995</v>
      </c>
      <c r="J28" s="38">
        <f t="shared" si="8"/>
        <v>70.119</v>
      </c>
      <c r="K28" s="57">
        <v>85332</v>
      </c>
      <c r="L28" s="105"/>
      <c r="M28" s="35">
        <v>4.7699999999999996</v>
      </c>
      <c r="N28" s="35">
        <v>0</v>
      </c>
      <c r="O28" s="35"/>
      <c r="P28" s="33">
        <v>4.7699999999999996</v>
      </c>
      <c r="Q28" s="35">
        <f t="shared" si="9"/>
        <v>1.4309999999999998</v>
      </c>
      <c r="R28" s="35">
        <f t="shared" si="15"/>
        <v>3.3389999999999995</v>
      </c>
      <c r="S28" s="35"/>
    </row>
    <row r="29" spans="1:19" s="169" customFormat="1" x14ac:dyDescent="0.2">
      <c r="A29" s="130" t="s">
        <v>175</v>
      </c>
      <c r="B29" s="129" t="s">
        <v>398</v>
      </c>
      <c r="C29" s="125" t="s">
        <v>9</v>
      </c>
      <c r="D29" s="126">
        <v>47.7</v>
      </c>
      <c r="E29" s="40">
        <f t="shared" ref="E29" si="16">M29*$M$12</f>
        <v>4.0599999999999996</v>
      </c>
      <c r="F29" s="39">
        <f t="shared" ref="F29" si="17">D29*E29</f>
        <v>193.66200000000001</v>
      </c>
      <c r="G29" s="38">
        <f t="shared" ref="G29" si="18">N29*$N$12</f>
        <v>0</v>
      </c>
      <c r="H29" s="38">
        <f t="shared" ref="H29" si="19">D29*G29</f>
        <v>0</v>
      </c>
      <c r="I29" s="37">
        <f t="shared" ref="I29" si="20">F29+H29</f>
        <v>193.66200000000001</v>
      </c>
      <c r="J29" s="38">
        <f t="shared" ref="J29" si="21">I29*$L$12+I29</f>
        <v>237.23595</v>
      </c>
      <c r="K29" s="57">
        <v>72239</v>
      </c>
      <c r="L29" s="167"/>
      <c r="M29" s="168">
        <v>4.0599999999999996</v>
      </c>
      <c r="N29" s="168">
        <v>0</v>
      </c>
      <c r="O29" s="168"/>
      <c r="P29" s="33">
        <v>4.0599999999999996</v>
      </c>
      <c r="Q29" s="168">
        <f t="shared" ref="Q29" si="22">P29*$Q$12</f>
        <v>1.2179999999999997</v>
      </c>
      <c r="R29" s="168">
        <f t="shared" ref="R29" si="23">P29*$R$12</f>
        <v>2.8419999999999996</v>
      </c>
      <c r="S29" s="168"/>
    </row>
    <row r="30" spans="1:19" x14ac:dyDescent="0.2">
      <c r="A30" s="56"/>
      <c r="B30" s="42" t="s">
        <v>146</v>
      </c>
      <c r="C30" s="31"/>
      <c r="D30" s="32"/>
      <c r="E30" s="40"/>
      <c r="F30" s="39"/>
      <c r="G30" s="38"/>
      <c r="H30" s="38"/>
      <c r="I30" s="34">
        <f>SUM(I20:I29)</f>
        <v>6812.0409</v>
      </c>
      <c r="J30" s="148">
        <f>SUM(J20:J29)</f>
        <v>8344.7501024999983</v>
      </c>
      <c r="K30" s="57"/>
      <c r="L30" s="26"/>
      <c r="M30" s="35"/>
      <c r="N30" s="35"/>
      <c r="O30" s="35"/>
      <c r="P30" s="33"/>
      <c r="Q30" s="35"/>
      <c r="R30" s="35"/>
      <c r="S30" s="35"/>
    </row>
    <row r="31" spans="1:19" x14ac:dyDescent="0.2">
      <c r="A31" s="56"/>
      <c r="B31" s="42"/>
      <c r="C31" s="31"/>
      <c r="D31" s="32"/>
      <c r="E31" s="40"/>
      <c r="F31" s="39"/>
      <c r="G31" s="38"/>
      <c r="H31" s="38"/>
      <c r="I31" s="37"/>
      <c r="J31" s="123"/>
      <c r="K31" s="57"/>
      <c r="L31" s="26"/>
      <c r="M31" s="35"/>
      <c r="N31" s="35"/>
      <c r="O31" s="35"/>
      <c r="P31" s="33"/>
      <c r="Q31" s="35"/>
      <c r="R31" s="35"/>
      <c r="S31" s="35"/>
    </row>
    <row r="32" spans="1:19" x14ac:dyDescent="0.2">
      <c r="A32" s="56">
        <v>3</v>
      </c>
      <c r="B32" s="41" t="s">
        <v>13</v>
      </c>
      <c r="C32" s="31"/>
      <c r="D32" s="32"/>
      <c r="E32" s="40"/>
      <c r="F32" s="39"/>
      <c r="G32" s="38"/>
      <c r="H32" s="38"/>
      <c r="I32" s="37"/>
      <c r="J32" s="38"/>
      <c r="K32" s="57"/>
      <c r="L32" s="26"/>
      <c r="M32" s="35"/>
      <c r="N32" s="35"/>
      <c r="O32" s="35"/>
      <c r="P32" s="33"/>
      <c r="Q32" s="35"/>
      <c r="R32" s="35"/>
      <c r="S32" s="35"/>
    </row>
    <row r="33" spans="1:19" x14ac:dyDescent="0.2">
      <c r="A33" s="56" t="s">
        <v>20</v>
      </c>
      <c r="B33" s="30" t="s">
        <v>15</v>
      </c>
      <c r="C33" s="31" t="s">
        <v>16</v>
      </c>
      <c r="D33" s="32">
        <v>9.83</v>
      </c>
      <c r="E33" s="40">
        <f t="shared" si="0"/>
        <v>10.382999999999999</v>
      </c>
      <c r="F33" s="39">
        <f t="shared" si="1"/>
        <v>102.06488999999999</v>
      </c>
      <c r="G33" s="38">
        <f t="shared" si="2"/>
        <v>24.226999999999997</v>
      </c>
      <c r="H33" s="38">
        <f t="shared" si="3"/>
        <v>238.15140999999997</v>
      </c>
      <c r="I33" s="37">
        <f t="shared" si="4"/>
        <v>340.21629999999993</v>
      </c>
      <c r="J33" s="38">
        <f t="shared" ref="J33:J34" si="24">I33*$L$12+I33</f>
        <v>416.7649674999999</v>
      </c>
      <c r="K33" s="57">
        <v>79478</v>
      </c>
      <c r="L33" s="105"/>
      <c r="M33" s="35">
        <f t="shared" si="5"/>
        <v>10.382999999999999</v>
      </c>
      <c r="N33" s="35">
        <f>R33</f>
        <v>24.226999999999997</v>
      </c>
      <c r="O33" s="35"/>
      <c r="P33" s="33">
        <v>34.61</v>
      </c>
      <c r="Q33" s="35">
        <f t="shared" si="6"/>
        <v>10.382999999999999</v>
      </c>
      <c r="R33" s="35">
        <f t="shared" si="7"/>
        <v>24.226999999999997</v>
      </c>
      <c r="S33" s="35"/>
    </row>
    <row r="34" spans="1:19" x14ac:dyDescent="0.2">
      <c r="A34" s="56" t="s">
        <v>21</v>
      </c>
      <c r="B34" s="30" t="s">
        <v>18</v>
      </c>
      <c r="C34" s="31" t="s">
        <v>16</v>
      </c>
      <c r="D34" s="32">
        <v>5.0999999999999996</v>
      </c>
      <c r="E34" s="40">
        <f t="shared" si="0"/>
        <v>14.174999999999999</v>
      </c>
      <c r="F34" s="39">
        <f t="shared" si="1"/>
        <v>72.29249999999999</v>
      </c>
      <c r="G34" s="38">
        <f t="shared" si="2"/>
        <v>33.074999999999996</v>
      </c>
      <c r="H34" s="38">
        <f t="shared" si="3"/>
        <v>168.68249999999998</v>
      </c>
      <c r="I34" s="37">
        <f t="shared" si="4"/>
        <v>240.97499999999997</v>
      </c>
      <c r="J34" s="38">
        <f t="shared" si="24"/>
        <v>295.19437499999998</v>
      </c>
      <c r="K34" s="57">
        <v>53527</v>
      </c>
      <c r="L34" s="105"/>
      <c r="M34" s="35">
        <f t="shared" si="5"/>
        <v>14.174999999999999</v>
      </c>
      <c r="N34" s="35">
        <f t="shared" si="5"/>
        <v>33.074999999999996</v>
      </c>
      <c r="O34" s="35"/>
      <c r="P34" s="33">
        <v>47.25</v>
      </c>
      <c r="Q34" s="35">
        <f t="shared" si="6"/>
        <v>14.174999999999999</v>
      </c>
      <c r="R34" s="35">
        <f t="shared" si="7"/>
        <v>33.074999999999996</v>
      </c>
      <c r="S34" s="35"/>
    </row>
    <row r="35" spans="1:19" x14ac:dyDescent="0.2">
      <c r="A35" s="56"/>
      <c r="B35" s="42" t="s">
        <v>146</v>
      </c>
      <c r="C35" s="31"/>
      <c r="D35" s="32"/>
      <c r="E35" s="40"/>
      <c r="F35" s="39"/>
      <c r="G35" s="38"/>
      <c r="H35" s="38"/>
      <c r="I35" s="34">
        <f>SUM(I33:I34)</f>
        <v>581.19129999999996</v>
      </c>
      <c r="J35" s="148">
        <f>SUM(J33:J34)</f>
        <v>711.95934249999982</v>
      </c>
      <c r="K35" s="57"/>
      <c r="L35" s="26"/>
      <c r="M35" s="35"/>
      <c r="N35" s="35"/>
      <c r="O35" s="35"/>
      <c r="P35" s="33"/>
      <c r="Q35" s="35"/>
      <c r="R35" s="35"/>
      <c r="S35" s="35"/>
    </row>
    <row r="36" spans="1:19" x14ac:dyDescent="0.2">
      <c r="A36" s="56"/>
      <c r="B36" s="42"/>
      <c r="C36" s="31"/>
      <c r="D36" s="32"/>
      <c r="E36" s="40"/>
      <c r="F36" s="39"/>
      <c r="G36" s="38"/>
      <c r="H36" s="38"/>
      <c r="I36" s="37"/>
      <c r="J36" s="38"/>
      <c r="K36" s="57"/>
      <c r="L36" s="26"/>
      <c r="M36" s="35"/>
      <c r="N36" s="35"/>
      <c r="O36" s="35"/>
      <c r="P36" s="33"/>
      <c r="Q36" s="35"/>
      <c r="R36" s="35"/>
      <c r="S36" s="35"/>
    </row>
    <row r="37" spans="1:19" x14ac:dyDescent="0.2">
      <c r="A37" s="56">
        <v>4</v>
      </c>
      <c r="B37" s="41" t="s">
        <v>19</v>
      </c>
      <c r="C37" s="31"/>
      <c r="D37" s="32"/>
      <c r="E37" s="40"/>
      <c r="F37" s="39"/>
      <c r="G37" s="38"/>
      <c r="H37" s="38"/>
      <c r="I37" s="37"/>
      <c r="J37" s="38"/>
      <c r="K37" s="57"/>
      <c r="L37" s="26"/>
      <c r="M37" s="35"/>
      <c r="N37" s="35"/>
      <c r="O37" s="35"/>
      <c r="P37" s="33"/>
      <c r="Q37" s="35"/>
      <c r="R37" s="35"/>
      <c r="S37" s="35"/>
    </row>
    <row r="38" spans="1:19" ht="25.5" x14ac:dyDescent="0.2">
      <c r="A38" s="56" t="s">
        <v>28</v>
      </c>
      <c r="B38" s="30" t="s">
        <v>177</v>
      </c>
      <c r="C38" s="31" t="s">
        <v>16</v>
      </c>
      <c r="D38" s="32">
        <v>2.2999999999999998</v>
      </c>
      <c r="E38" s="40">
        <f t="shared" si="0"/>
        <v>508.39800000000002</v>
      </c>
      <c r="F38" s="39">
        <f t="shared" si="1"/>
        <v>1169.3154</v>
      </c>
      <c r="G38" s="38">
        <f t="shared" si="2"/>
        <v>1186.2619999999999</v>
      </c>
      <c r="H38" s="38">
        <f t="shared" si="3"/>
        <v>2728.4025999999994</v>
      </c>
      <c r="I38" s="37">
        <f t="shared" si="4"/>
        <v>3897.7179999999994</v>
      </c>
      <c r="J38" s="38">
        <f t="shared" ref="J38:J42" si="25">I38*$L$12+I38</f>
        <v>4774.7045499999995</v>
      </c>
      <c r="K38" s="57">
        <v>73346</v>
      </c>
      <c r="L38" s="105"/>
      <c r="M38" s="35">
        <f t="shared" si="5"/>
        <v>508.39800000000002</v>
      </c>
      <c r="N38" s="35">
        <f t="shared" si="5"/>
        <v>1186.2619999999999</v>
      </c>
      <c r="O38" s="35"/>
      <c r="P38" s="33">
        <v>1694.66</v>
      </c>
      <c r="Q38" s="35">
        <f t="shared" si="6"/>
        <v>508.39800000000002</v>
      </c>
      <c r="R38" s="35">
        <f t="shared" si="7"/>
        <v>1186.2619999999999</v>
      </c>
      <c r="S38" s="35"/>
    </row>
    <row r="39" spans="1:19" ht="25.5" x14ac:dyDescent="0.2">
      <c r="A39" s="56" t="s">
        <v>178</v>
      </c>
      <c r="B39" s="30" t="s">
        <v>22</v>
      </c>
      <c r="C39" s="31" t="s">
        <v>16</v>
      </c>
      <c r="D39" s="32">
        <v>2.36</v>
      </c>
      <c r="E39" s="40">
        <f t="shared" si="0"/>
        <v>508.39800000000002</v>
      </c>
      <c r="F39" s="39">
        <f t="shared" si="1"/>
        <v>1199.8192799999999</v>
      </c>
      <c r="G39" s="38">
        <f t="shared" si="2"/>
        <v>1186.2619999999999</v>
      </c>
      <c r="H39" s="38">
        <f t="shared" si="3"/>
        <v>2799.5783199999996</v>
      </c>
      <c r="I39" s="37">
        <f t="shared" si="4"/>
        <v>3999.3975999999993</v>
      </c>
      <c r="J39" s="38">
        <f t="shared" si="25"/>
        <v>4899.2620599999991</v>
      </c>
      <c r="K39" s="57">
        <v>73346</v>
      </c>
      <c r="L39" s="105"/>
      <c r="M39" s="35">
        <f t="shared" si="5"/>
        <v>508.39800000000002</v>
      </c>
      <c r="N39" s="35">
        <f t="shared" si="5"/>
        <v>1186.2619999999999</v>
      </c>
      <c r="O39" s="35"/>
      <c r="P39" s="33">
        <v>1694.66</v>
      </c>
      <c r="Q39" s="35">
        <f t="shared" si="6"/>
        <v>508.39800000000002</v>
      </c>
      <c r="R39" s="35">
        <f t="shared" si="7"/>
        <v>1186.2619999999999</v>
      </c>
      <c r="S39" s="35"/>
    </row>
    <row r="40" spans="1:19" x14ac:dyDescent="0.2">
      <c r="A40" s="56" t="s">
        <v>180</v>
      </c>
      <c r="B40" s="30" t="s">
        <v>23</v>
      </c>
      <c r="C40" s="31" t="s">
        <v>16</v>
      </c>
      <c r="D40" s="32">
        <v>1.54</v>
      </c>
      <c r="E40" s="40">
        <f t="shared" si="0"/>
        <v>508.39800000000002</v>
      </c>
      <c r="F40" s="39">
        <f t="shared" si="1"/>
        <v>782.93292000000008</v>
      </c>
      <c r="G40" s="38">
        <f t="shared" si="2"/>
        <v>1186.2619999999999</v>
      </c>
      <c r="H40" s="38">
        <f t="shared" si="3"/>
        <v>1826.84348</v>
      </c>
      <c r="I40" s="37">
        <f t="shared" si="4"/>
        <v>2609.7764000000002</v>
      </c>
      <c r="J40" s="38">
        <f t="shared" si="25"/>
        <v>3196.9760900000001</v>
      </c>
      <c r="K40" s="57">
        <v>73346</v>
      </c>
      <c r="L40" s="105"/>
      <c r="M40" s="35">
        <f t="shared" si="5"/>
        <v>508.39800000000002</v>
      </c>
      <c r="N40" s="35">
        <f t="shared" si="5"/>
        <v>1186.2619999999999</v>
      </c>
      <c r="O40" s="35"/>
      <c r="P40" s="33">
        <v>1694.66</v>
      </c>
      <c r="Q40" s="35">
        <f t="shared" si="6"/>
        <v>508.39800000000002</v>
      </c>
      <c r="R40" s="35">
        <f t="shared" si="7"/>
        <v>1186.2619999999999</v>
      </c>
      <c r="S40" s="35"/>
    </row>
    <row r="41" spans="1:19" x14ac:dyDescent="0.2">
      <c r="A41" s="56" t="s">
        <v>193</v>
      </c>
      <c r="B41" s="30" t="s">
        <v>24</v>
      </c>
      <c r="C41" s="31" t="s">
        <v>16</v>
      </c>
      <c r="D41" s="32">
        <v>3.03</v>
      </c>
      <c r="E41" s="40">
        <f t="shared" si="0"/>
        <v>508.39800000000002</v>
      </c>
      <c r="F41" s="39">
        <f t="shared" si="1"/>
        <v>1540.4459400000001</v>
      </c>
      <c r="G41" s="38">
        <f t="shared" si="2"/>
        <v>1186.2619999999999</v>
      </c>
      <c r="H41" s="38">
        <f t="shared" si="3"/>
        <v>3594.3738599999997</v>
      </c>
      <c r="I41" s="37">
        <f t="shared" si="4"/>
        <v>5134.8197999999993</v>
      </c>
      <c r="J41" s="38">
        <f t="shared" si="25"/>
        <v>6290.1542549999995</v>
      </c>
      <c r="K41" s="57">
        <v>73346</v>
      </c>
      <c r="L41" s="105"/>
      <c r="M41" s="35">
        <f t="shared" si="5"/>
        <v>508.39800000000002</v>
      </c>
      <c r="N41" s="35">
        <f t="shared" si="5"/>
        <v>1186.2619999999999</v>
      </c>
      <c r="O41" s="35"/>
      <c r="P41" s="33">
        <v>1694.66</v>
      </c>
      <c r="Q41" s="35">
        <f t="shared" si="6"/>
        <v>508.39800000000002</v>
      </c>
      <c r="R41" s="35">
        <f t="shared" si="7"/>
        <v>1186.2619999999999</v>
      </c>
      <c r="S41" s="35"/>
    </row>
    <row r="42" spans="1:19" ht="25.5" x14ac:dyDescent="0.2">
      <c r="A42" s="56" t="s">
        <v>194</v>
      </c>
      <c r="B42" s="30" t="s">
        <v>25</v>
      </c>
      <c r="C42" s="31" t="s">
        <v>9</v>
      </c>
      <c r="D42" s="32">
        <v>19.77</v>
      </c>
      <c r="E42" s="40">
        <f t="shared" si="0"/>
        <v>2.3639999999999999</v>
      </c>
      <c r="F42" s="39">
        <f t="shared" si="1"/>
        <v>46.736279999999994</v>
      </c>
      <c r="G42" s="38">
        <f t="shared" si="2"/>
        <v>5.516</v>
      </c>
      <c r="H42" s="38">
        <f t="shared" si="3"/>
        <v>109.05132</v>
      </c>
      <c r="I42" s="37">
        <f t="shared" si="4"/>
        <v>155.7876</v>
      </c>
      <c r="J42" s="38">
        <f t="shared" si="25"/>
        <v>190.83981</v>
      </c>
      <c r="K42" s="57" t="s">
        <v>26</v>
      </c>
      <c r="L42" s="105"/>
      <c r="M42" s="35">
        <f t="shared" si="5"/>
        <v>2.3639999999999999</v>
      </c>
      <c r="N42" s="35">
        <f t="shared" si="5"/>
        <v>5.516</v>
      </c>
      <c r="O42" s="35"/>
      <c r="P42" s="33">
        <v>7.88</v>
      </c>
      <c r="Q42" s="35">
        <f t="shared" si="6"/>
        <v>2.3639999999999999</v>
      </c>
      <c r="R42" s="35">
        <f t="shared" si="7"/>
        <v>5.516</v>
      </c>
      <c r="S42" s="35"/>
    </row>
    <row r="43" spans="1:19" x14ac:dyDescent="0.2">
      <c r="A43" s="56"/>
      <c r="B43" s="42" t="s">
        <v>146</v>
      </c>
      <c r="C43" s="31"/>
      <c r="D43" s="32"/>
      <c r="E43" s="40"/>
      <c r="F43" s="39"/>
      <c r="G43" s="38"/>
      <c r="H43" s="38"/>
      <c r="I43" s="34">
        <f>SUM(I38:I42)</f>
        <v>15797.499399999999</v>
      </c>
      <c r="J43" s="148">
        <f>SUM(J38:J42)</f>
        <v>19351.936765000002</v>
      </c>
      <c r="K43" s="57"/>
      <c r="L43" s="26"/>
      <c r="M43" s="35"/>
      <c r="N43" s="35"/>
      <c r="O43" s="35"/>
      <c r="P43" s="33"/>
      <c r="Q43" s="35"/>
      <c r="R43" s="35"/>
      <c r="S43" s="35"/>
    </row>
    <row r="44" spans="1:19" x14ac:dyDescent="0.2">
      <c r="A44" s="56"/>
      <c r="B44" s="42"/>
      <c r="C44" s="31"/>
      <c r="D44" s="32"/>
      <c r="E44" s="40"/>
      <c r="F44" s="39"/>
      <c r="G44" s="38"/>
      <c r="H44" s="38"/>
      <c r="I44" s="37"/>
      <c r="J44" s="38"/>
      <c r="K44" s="57"/>
      <c r="L44" s="26"/>
      <c r="M44" s="35"/>
      <c r="N44" s="35"/>
      <c r="O44" s="35"/>
      <c r="P44" s="33"/>
      <c r="Q44" s="35"/>
      <c r="R44" s="35"/>
      <c r="S44" s="35"/>
    </row>
    <row r="45" spans="1:19" x14ac:dyDescent="0.2">
      <c r="A45" s="56">
        <v>5</v>
      </c>
      <c r="B45" s="41" t="s">
        <v>27</v>
      </c>
      <c r="C45" s="31"/>
      <c r="D45" s="32"/>
      <c r="E45" s="40"/>
      <c r="F45" s="39"/>
      <c r="G45" s="38"/>
      <c r="H45" s="38"/>
      <c r="I45" s="37"/>
      <c r="J45" s="38"/>
      <c r="K45" s="57"/>
      <c r="L45" s="26"/>
      <c r="M45" s="35"/>
      <c r="N45" s="35"/>
      <c r="O45" s="35"/>
      <c r="P45" s="33"/>
      <c r="Q45" s="35"/>
      <c r="R45" s="35"/>
      <c r="S45" s="35"/>
    </row>
    <row r="46" spans="1:19" x14ac:dyDescent="0.2">
      <c r="A46" s="56" t="s">
        <v>31</v>
      </c>
      <c r="B46" s="129" t="s">
        <v>29</v>
      </c>
      <c r="C46" s="125" t="s">
        <v>9</v>
      </c>
      <c r="D46" s="126">
        <v>124.28</v>
      </c>
      <c r="E46" s="40">
        <f t="shared" si="0"/>
        <v>18.375</v>
      </c>
      <c r="F46" s="39">
        <f t="shared" si="1"/>
        <v>2283.645</v>
      </c>
      <c r="G46" s="38">
        <f t="shared" si="2"/>
        <v>42.875</v>
      </c>
      <c r="H46" s="38">
        <f t="shared" si="3"/>
        <v>5328.5050000000001</v>
      </c>
      <c r="I46" s="37">
        <f t="shared" si="4"/>
        <v>7612.15</v>
      </c>
      <c r="J46" s="38">
        <f t="shared" ref="J46:J47" si="26">I46*$L$12+I46</f>
        <v>9324.8837499999991</v>
      </c>
      <c r="K46" s="128" t="s">
        <v>179</v>
      </c>
      <c r="L46" s="105"/>
      <c r="M46" s="35">
        <f t="shared" si="5"/>
        <v>18.375</v>
      </c>
      <c r="N46" s="35">
        <f t="shared" si="5"/>
        <v>42.875</v>
      </c>
      <c r="O46" s="35"/>
      <c r="P46" s="33">
        <v>61.25</v>
      </c>
      <c r="Q46" s="35">
        <f t="shared" si="6"/>
        <v>18.375</v>
      </c>
      <c r="R46" s="35">
        <f t="shared" si="7"/>
        <v>42.875</v>
      </c>
      <c r="S46" s="35"/>
    </row>
    <row r="47" spans="1:19" ht="38.25" x14ac:dyDescent="0.2">
      <c r="A47" s="56" t="s">
        <v>33</v>
      </c>
      <c r="B47" s="129" t="s">
        <v>399</v>
      </c>
      <c r="C47" s="125" t="s">
        <v>9</v>
      </c>
      <c r="D47" s="126">
        <v>114</v>
      </c>
      <c r="E47" s="40">
        <f>M47*$M$12</f>
        <v>23.259</v>
      </c>
      <c r="F47" s="39">
        <f>D47*E47</f>
        <v>2651.5259999999998</v>
      </c>
      <c r="G47" s="38">
        <f>N47*$N$12</f>
        <v>54.271000000000001</v>
      </c>
      <c r="H47" s="38">
        <f>D47*G47</f>
        <v>6186.8940000000002</v>
      </c>
      <c r="I47" s="37">
        <f>F47+H47</f>
        <v>8838.42</v>
      </c>
      <c r="J47" s="38">
        <f t="shared" si="26"/>
        <v>10827.0645</v>
      </c>
      <c r="K47" s="128" t="s">
        <v>286</v>
      </c>
      <c r="L47" s="105"/>
      <c r="M47" s="35">
        <f t="shared" si="5"/>
        <v>23.259</v>
      </c>
      <c r="N47" s="35">
        <f t="shared" si="5"/>
        <v>54.271000000000001</v>
      </c>
      <c r="O47" s="35"/>
      <c r="P47" s="33">
        <v>77.53</v>
      </c>
      <c r="Q47" s="35">
        <f t="shared" si="6"/>
        <v>23.259</v>
      </c>
      <c r="R47" s="35">
        <f t="shared" si="7"/>
        <v>54.271000000000001</v>
      </c>
      <c r="S47" s="35"/>
    </row>
    <row r="48" spans="1:19" ht="38.25" x14ac:dyDescent="0.2">
      <c r="A48" s="56" t="s">
        <v>34</v>
      </c>
      <c r="B48" s="129" t="s">
        <v>181</v>
      </c>
      <c r="C48" s="125" t="s">
        <v>9</v>
      </c>
      <c r="D48" s="126">
        <v>234</v>
      </c>
      <c r="E48" s="40">
        <f t="shared" ref="E48" si="27">M48*$M$12</f>
        <v>18.753</v>
      </c>
      <c r="F48" s="39">
        <f t="shared" ref="F48" si="28">D48*E48</f>
        <v>4388.2020000000002</v>
      </c>
      <c r="G48" s="38">
        <f t="shared" ref="G48" si="29">N48*$N$12</f>
        <v>43.756999999999998</v>
      </c>
      <c r="H48" s="38">
        <f t="shared" ref="H48" si="30">D48*G48</f>
        <v>10239.137999999999</v>
      </c>
      <c r="I48" s="37">
        <f t="shared" ref="I48" si="31">F48+H48</f>
        <v>14627.34</v>
      </c>
      <c r="J48" s="38">
        <f>I48*$L$12+I48</f>
        <v>17918.4915</v>
      </c>
      <c r="K48" s="128" t="s">
        <v>286</v>
      </c>
      <c r="L48" s="105"/>
      <c r="M48" s="35">
        <f t="shared" si="5"/>
        <v>18.753</v>
      </c>
      <c r="N48" s="35">
        <f t="shared" si="5"/>
        <v>43.756999999999998</v>
      </c>
      <c r="O48" s="35"/>
      <c r="P48" s="33">
        <v>62.51</v>
      </c>
      <c r="Q48" s="35">
        <f t="shared" si="6"/>
        <v>18.753</v>
      </c>
      <c r="R48" s="35">
        <f t="shared" si="7"/>
        <v>43.756999999999998</v>
      </c>
      <c r="S48" s="35"/>
    </row>
    <row r="49" spans="1:19" x14ac:dyDescent="0.2">
      <c r="A49" s="56"/>
      <c r="B49" s="42" t="s">
        <v>146</v>
      </c>
      <c r="C49" s="31"/>
      <c r="D49" s="32"/>
      <c r="E49" s="40"/>
      <c r="F49" s="39"/>
      <c r="G49" s="38"/>
      <c r="H49" s="38"/>
      <c r="I49" s="34">
        <f>SUM(I46:I48)</f>
        <v>31077.91</v>
      </c>
      <c r="J49" s="148">
        <f>SUM(J46:J48)</f>
        <v>38070.439750000005</v>
      </c>
      <c r="K49" s="57"/>
      <c r="L49" s="26"/>
      <c r="M49" s="35"/>
      <c r="N49" s="35"/>
      <c r="O49" s="35"/>
      <c r="P49" s="33"/>
      <c r="Q49" s="35"/>
      <c r="R49" s="35"/>
      <c r="S49" s="35"/>
    </row>
    <row r="50" spans="1:19" x14ac:dyDescent="0.2">
      <c r="A50" s="56"/>
      <c r="B50" s="42"/>
      <c r="C50" s="31"/>
      <c r="D50" s="32"/>
      <c r="E50" s="40"/>
      <c r="F50" s="39"/>
      <c r="G50" s="38"/>
      <c r="H50" s="38"/>
      <c r="I50" s="37"/>
      <c r="J50" s="38"/>
      <c r="K50" s="57"/>
      <c r="L50" s="26"/>
      <c r="M50" s="35"/>
      <c r="N50" s="35"/>
      <c r="O50" s="35"/>
      <c r="P50" s="33"/>
      <c r="Q50" s="35"/>
      <c r="R50" s="35"/>
      <c r="S50" s="35"/>
    </row>
    <row r="51" spans="1:19" x14ac:dyDescent="0.2">
      <c r="A51" s="56">
        <v>6</v>
      </c>
      <c r="B51" s="41" t="s">
        <v>30</v>
      </c>
      <c r="C51" s="31"/>
      <c r="D51" s="32"/>
      <c r="E51" s="40"/>
      <c r="F51" s="39"/>
      <c r="G51" s="38"/>
      <c r="H51" s="38"/>
      <c r="I51" s="37"/>
      <c r="J51" s="38"/>
      <c r="K51" s="57"/>
      <c r="L51" s="26"/>
      <c r="M51" s="35"/>
      <c r="N51" s="35"/>
      <c r="O51" s="35"/>
      <c r="P51" s="33"/>
      <c r="Q51" s="35"/>
      <c r="R51" s="35"/>
      <c r="S51" s="35"/>
    </row>
    <row r="52" spans="1:19" s="143" customFormat="1" ht="25.5" x14ac:dyDescent="0.2">
      <c r="A52" s="56" t="s">
        <v>37</v>
      </c>
      <c r="B52" s="129" t="s">
        <v>400</v>
      </c>
      <c r="C52" s="125" t="s">
        <v>9</v>
      </c>
      <c r="D52" s="126">
        <v>81.72</v>
      </c>
      <c r="E52" s="40">
        <f t="shared" si="0"/>
        <v>13.143000000000001</v>
      </c>
      <c r="F52" s="40">
        <f t="shared" si="1"/>
        <v>1074.0459600000002</v>
      </c>
      <c r="G52" s="136">
        <f t="shared" si="2"/>
        <v>30.666999999999998</v>
      </c>
      <c r="H52" s="136">
        <f t="shared" si="3"/>
        <v>2506.1072399999998</v>
      </c>
      <c r="I52" s="137">
        <f t="shared" si="4"/>
        <v>3580.1531999999997</v>
      </c>
      <c r="J52" s="38">
        <f t="shared" ref="J52:J55" si="32">I52*$L$12+I52</f>
        <v>4385.6876699999993</v>
      </c>
      <c r="K52" s="128" t="s">
        <v>32</v>
      </c>
      <c r="L52" s="141"/>
      <c r="M52" s="142">
        <f>Q52</f>
        <v>13.143000000000001</v>
      </c>
      <c r="N52" s="142">
        <f>R52</f>
        <v>30.666999999999998</v>
      </c>
      <c r="O52" s="142"/>
      <c r="P52" s="33">
        <f>(62.01+25.61)/2</f>
        <v>43.81</v>
      </c>
      <c r="Q52" s="142">
        <f t="shared" si="6"/>
        <v>13.143000000000001</v>
      </c>
      <c r="R52" s="142">
        <f t="shared" si="7"/>
        <v>30.666999999999998</v>
      </c>
      <c r="S52" s="142"/>
    </row>
    <row r="53" spans="1:19" s="143" customFormat="1" x14ac:dyDescent="0.2">
      <c r="A53" s="56" t="s">
        <v>40</v>
      </c>
      <c r="B53" s="129" t="s">
        <v>192</v>
      </c>
      <c r="C53" s="125" t="s">
        <v>9</v>
      </c>
      <c r="D53" s="126">
        <v>102.65</v>
      </c>
      <c r="E53" s="40">
        <f t="shared" si="0"/>
        <v>8.9699999999999989</v>
      </c>
      <c r="F53" s="40">
        <f t="shared" si="1"/>
        <v>920.77049999999997</v>
      </c>
      <c r="G53" s="136">
        <f t="shared" si="2"/>
        <v>20.929999999999996</v>
      </c>
      <c r="H53" s="136">
        <f t="shared" si="3"/>
        <v>2148.4644999999996</v>
      </c>
      <c r="I53" s="137">
        <f t="shared" si="4"/>
        <v>3069.2349999999997</v>
      </c>
      <c r="J53" s="38">
        <f t="shared" si="32"/>
        <v>3759.8128749999996</v>
      </c>
      <c r="K53" s="57" t="s">
        <v>437</v>
      </c>
      <c r="L53" s="141"/>
      <c r="M53" s="142">
        <f t="shared" ref="M53:N55" si="33">Q53</f>
        <v>8.9699999999999989</v>
      </c>
      <c r="N53" s="142">
        <f t="shared" si="33"/>
        <v>20.929999999999996</v>
      </c>
      <c r="O53" s="142"/>
      <c r="P53" s="33">
        <v>29.9</v>
      </c>
      <c r="Q53" s="142">
        <f t="shared" si="6"/>
        <v>8.9699999999999989</v>
      </c>
      <c r="R53" s="142">
        <f t="shared" si="7"/>
        <v>20.929999999999996</v>
      </c>
      <c r="S53" s="142"/>
    </row>
    <row r="54" spans="1:19" x14ac:dyDescent="0.2">
      <c r="A54" s="56" t="s">
        <v>43</v>
      </c>
      <c r="B54" s="129" t="s">
        <v>388</v>
      </c>
      <c r="C54" s="125" t="s">
        <v>35</v>
      </c>
      <c r="D54" s="126">
        <v>27.2</v>
      </c>
      <c r="E54" s="40">
        <f t="shared" si="0"/>
        <v>11.895</v>
      </c>
      <c r="F54" s="39">
        <f t="shared" si="1"/>
        <v>323.54399999999998</v>
      </c>
      <c r="G54" s="38">
        <f t="shared" si="2"/>
        <v>27.754999999999999</v>
      </c>
      <c r="H54" s="38">
        <f t="shared" si="3"/>
        <v>754.93599999999992</v>
      </c>
      <c r="I54" s="37">
        <f t="shared" si="4"/>
        <v>1078.48</v>
      </c>
      <c r="J54" s="38">
        <f t="shared" si="32"/>
        <v>1321.1379999999999</v>
      </c>
      <c r="K54" s="128">
        <v>72105</v>
      </c>
      <c r="L54" s="105"/>
      <c r="M54" s="35">
        <f t="shared" si="33"/>
        <v>11.895</v>
      </c>
      <c r="N54" s="35">
        <f t="shared" si="33"/>
        <v>27.754999999999999</v>
      </c>
      <c r="O54" s="35"/>
      <c r="P54" s="33">
        <v>39.65</v>
      </c>
      <c r="Q54" s="35">
        <f t="shared" si="6"/>
        <v>11.895</v>
      </c>
      <c r="R54" s="35">
        <f t="shared" si="7"/>
        <v>27.754999999999999</v>
      </c>
      <c r="S54" s="35"/>
    </row>
    <row r="55" spans="1:19" ht="25.5" x14ac:dyDescent="0.2">
      <c r="A55" s="56" t="s">
        <v>44</v>
      </c>
      <c r="B55" s="129" t="s">
        <v>401</v>
      </c>
      <c r="C55" s="125" t="s">
        <v>35</v>
      </c>
      <c r="D55" s="126">
        <v>59</v>
      </c>
      <c r="E55" s="40">
        <f t="shared" si="0"/>
        <v>5.976</v>
      </c>
      <c r="F55" s="39">
        <f t="shared" si="1"/>
        <v>352.584</v>
      </c>
      <c r="G55" s="38">
        <f t="shared" si="2"/>
        <v>13.944000000000001</v>
      </c>
      <c r="H55" s="38">
        <f t="shared" si="3"/>
        <v>822.69600000000003</v>
      </c>
      <c r="I55" s="37">
        <f t="shared" si="4"/>
        <v>1175.28</v>
      </c>
      <c r="J55" s="38">
        <f t="shared" si="32"/>
        <v>1439.7179999999998</v>
      </c>
      <c r="K55" s="128">
        <v>72105</v>
      </c>
      <c r="L55" s="105"/>
      <c r="M55" s="35">
        <f t="shared" si="33"/>
        <v>5.976</v>
      </c>
      <c r="N55" s="35">
        <f>R55</f>
        <v>13.944000000000001</v>
      </c>
      <c r="O55" s="35"/>
      <c r="P55" s="33">
        <v>19.920000000000002</v>
      </c>
      <c r="Q55" s="35">
        <f t="shared" si="6"/>
        <v>5.976</v>
      </c>
      <c r="R55" s="35">
        <f t="shared" si="7"/>
        <v>13.944000000000001</v>
      </c>
      <c r="S55" s="35"/>
    </row>
    <row r="56" spans="1:19" x14ac:dyDescent="0.2">
      <c r="A56" s="56"/>
      <c r="B56" s="42" t="s">
        <v>146</v>
      </c>
      <c r="C56" s="31"/>
      <c r="D56" s="32"/>
      <c r="E56" s="40"/>
      <c r="F56" s="39"/>
      <c r="G56" s="38"/>
      <c r="H56" s="38"/>
      <c r="I56" s="34">
        <f>SUM(I52:I55)</f>
        <v>8903.1481999999996</v>
      </c>
      <c r="J56" s="148">
        <f>SUM(J52:J55)</f>
        <v>10906.356544999999</v>
      </c>
      <c r="K56" s="57"/>
      <c r="L56" s="26"/>
      <c r="M56" s="35"/>
      <c r="N56" s="35"/>
      <c r="O56" s="35"/>
      <c r="P56" s="33"/>
      <c r="Q56" s="35"/>
      <c r="R56" s="35"/>
      <c r="S56" s="35"/>
    </row>
    <row r="57" spans="1:19" x14ac:dyDescent="0.2">
      <c r="A57" s="56"/>
      <c r="B57" s="42"/>
      <c r="C57" s="31"/>
      <c r="D57" s="32"/>
      <c r="E57" s="40"/>
      <c r="F57" s="39"/>
      <c r="G57" s="38"/>
      <c r="H57" s="38"/>
      <c r="I57" s="37"/>
      <c r="J57" s="38"/>
      <c r="K57" s="57"/>
      <c r="L57" s="26"/>
      <c r="M57" s="35"/>
      <c r="N57" s="35"/>
      <c r="O57" s="35"/>
      <c r="P57" s="33"/>
      <c r="Q57" s="35"/>
      <c r="R57" s="35"/>
      <c r="S57" s="35"/>
    </row>
    <row r="58" spans="1:19" x14ac:dyDescent="0.2">
      <c r="A58" s="56">
        <v>7</v>
      </c>
      <c r="B58" s="41" t="s">
        <v>36</v>
      </c>
      <c r="C58" s="31"/>
      <c r="D58" s="32"/>
      <c r="E58" s="40"/>
      <c r="F58" s="39"/>
      <c r="G58" s="38"/>
      <c r="H58" s="38"/>
      <c r="I58" s="37"/>
      <c r="J58" s="38"/>
      <c r="K58" s="57"/>
      <c r="L58" s="26"/>
      <c r="M58" s="35"/>
      <c r="N58" s="35"/>
      <c r="O58" s="35"/>
      <c r="P58" s="33"/>
      <c r="Q58" s="35"/>
      <c r="R58" s="35"/>
      <c r="S58" s="35"/>
    </row>
    <row r="59" spans="1:19" x14ac:dyDescent="0.2">
      <c r="A59" s="56" t="s">
        <v>46</v>
      </c>
      <c r="B59" s="30" t="s">
        <v>38</v>
      </c>
      <c r="C59" s="31" t="s">
        <v>16</v>
      </c>
      <c r="D59" s="32">
        <v>1.45</v>
      </c>
      <c r="E59" s="40">
        <f t="shared" si="0"/>
        <v>83.255999999999986</v>
      </c>
      <c r="F59" s="39">
        <f t="shared" si="1"/>
        <v>120.72119999999998</v>
      </c>
      <c r="G59" s="38">
        <f t="shared" si="2"/>
        <v>194.26399999999998</v>
      </c>
      <c r="H59" s="38">
        <f t="shared" si="3"/>
        <v>281.68279999999999</v>
      </c>
      <c r="I59" s="37">
        <f t="shared" si="4"/>
        <v>402.404</v>
      </c>
      <c r="J59" s="38">
        <f t="shared" ref="J59:J61" si="34">I59*$L$12+I59</f>
        <v>492.94490000000002</v>
      </c>
      <c r="K59" s="57">
        <v>87310</v>
      </c>
      <c r="L59" s="105"/>
      <c r="M59" s="35">
        <f t="shared" si="5"/>
        <v>83.255999999999986</v>
      </c>
      <c r="N59" s="35">
        <f t="shared" si="5"/>
        <v>194.26399999999998</v>
      </c>
      <c r="O59" s="35"/>
      <c r="P59" s="33">
        <v>277.52</v>
      </c>
      <c r="Q59" s="35">
        <f t="shared" si="6"/>
        <v>83.255999999999986</v>
      </c>
      <c r="R59" s="35">
        <f t="shared" si="7"/>
        <v>194.26399999999998</v>
      </c>
      <c r="S59" s="35"/>
    </row>
    <row r="60" spans="1:19" x14ac:dyDescent="0.2">
      <c r="A60" s="56" t="s">
        <v>49</v>
      </c>
      <c r="B60" s="30" t="s">
        <v>41</v>
      </c>
      <c r="C60" s="31" t="s">
        <v>9</v>
      </c>
      <c r="D60" s="32">
        <v>262.44</v>
      </c>
      <c r="E60" s="40">
        <f t="shared" si="0"/>
        <v>9.7560000000000002</v>
      </c>
      <c r="F60" s="39">
        <f t="shared" si="1"/>
        <v>2560.3646400000002</v>
      </c>
      <c r="G60" s="38">
        <f t="shared" si="2"/>
        <v>22.763999999999999</v>
      </c>
      <c r="H60" s="38">
        <f t="shared" si="3"/>
        <v>5974.1841599999998</v>
      </c>
      <c r="I60" s="37">
        <f t="shared" si="4"/>
        <v>8534.5488000000005</v>
      </c>
      <c r="J60" s="38">
        <f t="shared" si="34"/>
        <v>10454.82228</v>
      </c>
      <c r="K60" s="57">
        <v>87775</v>
      </c>
      <c r="L60" s="105"/>
      <c r="M60" s="35">
        <f t="shared" si="5"/>
        <v>9.7560000000000002</v>
      </c>
      <c r="N60" s="35">
        <f t="shared" si="5"/>
        <v>22.763999999999999</v>
      </c>
      <c r="O60" s="35"/>
      <c r="P60" s="33">
        <v>32.520000000000003</v>
      </c>
      <c r="Q60" s="35">
        <f t="shared" si="6"/>
        <v>9.7560000000000002</v>
      </c>
      <c r="R60" s="35">
        <f t="shared" si="7"/>
        <v>22.763999999999999</v>
      </c>
      <c r="S60" s="35"/>
    </row>
    <row r="61" spans="1:19" s="169" customFormat="1" ht="25.5" x14ac:dyDescent="0.2">
      <c r="A61" s="56" t="s">
        <v>52</v>
      </c>
      <c r="B61" s="30" t="s">
        <v>415</v>
      </c>
      <c r="C61" s="31" t="s">
        <v>9</v>
      </c>
      <c r="D61" s="32">
        <v>56.7</v>
      </c>
      <c r="E61" s="40">
        <f t="shared" si="0"/>
        <v>4.1219999999999999</v>
      </c>
      <c r="F61" s="39">
        <f t="shared" si="1"/>
        <v>233.7174</v>
      </c>
      <c r="G61" s="38">
        <f t="shared" si="2"/>
        <v>9.6180000000000003</v>
      </c>
      <c r="H61" s="38">
        <f t="shared" si="3"/>
        <v>545.34059999999999</v>
      </c>
      <c r="I61" s="37">
        <f t="shared" si="4"/>
        <v>779.05799999999999</v>
      </c>
      <c r="J61" s="38">
        <f t="shared" si="34"/>
        <v>954.34604999999999</v>
      </c>
      <c r="K61" s="57">
        <v>75481</v>
      </c>
      <c r="L61" s="167"/>
      <c r="M61" s="168">
        <f t="shared" si="5"/>
        <v>4.1219999999999999</v>
      </c>
      <c r="N61" s="168">
        <f t="shared" si="5"/>
        <v>9.6180000000000003</v>
      </c>
      <c r="O61" s="168"/>
      <c r="P61" s="33">
        <v>13.74</v>
      </c>
      <c r="Q61" s="168">
        <f t="shared" si="6"/>
        <v>4.1219999999999999</v>
      </c>
      <c r="R61" s="168">
        <f t="shared" si="7"/>
        <v>9.6180000000000003</v>
      </c>
      <c r="S61" s="168"/>
    </row>
    <row r="62" spans="1:19" x14ac:dyDescent="0.2">
      <c r="A62" s="56"/>
      <c r="B62" s="42" t="s">
        <v>146</v>
      </c>
      <c r="C62" s="31"/>
      <c r="D62" s="32"/>
      <c r="E62" s="40"/>
      <c r="F62" s="39"/>
      <c r="G62" s="38"/>
      <c r="H62" s="38"/>
      <c r="I62" s="34">
        <f>SUM(I59:I61)</f>
        <v>9716.0108</v>
      </c>
      <c r="J62" s="148">
        <f>SUM(J59:J61)</f>
        <v>11902.113230000001</v>
      </c>
      <c r="K62" s="57"/>
      <c r="L62" s="26"/>
      <c r="M62" s="35"/>
      <c r="N62" s="35"/>
      <c r="O62" s="35"/>
      <c r="P62" s="33"/>
      <c r="Q62" s="35"/>
      <c r="R62" s="35"/>
      <c r="S62" s="35"/>
    </row>
    <row r="63" spans="1:19" x14ac:dyDescent="0.2">
      <c r="A63" s="56"/>
      <c r="B63" s="42"/>
      <c r="C63" s="31"/>
      <c r="D63" s="32"/>
      <c r="E63" s="40"/>
      <c r="F63" s="39"/>
      <c r="G63" s="38"/>
      <c r="H63" s="38"/>
      <c r="I63" s="37"/>
      <c r="J63" s="38"/>
      <c r="K63" s="57"/>
      <c r="L63" s="26"/>
      <c r="M63" s="35"/>
      <c r="N63" s="35"/>
      <c r="O63" s="35"/>
      <c r="P63" s="33"/>
      <c r="Q63" s="35"/>
      <c r="R63" s="35"/>
      <c r="S63" s="35"/>
    </row>
    <row r="64" spans="1:19" x14ac:dyDescent="0.2">
      <c r="A64" s="56">
        <v>8</v>
      </c>
      <c r="B64" s="41" t="s">
        <v>45</v>
      </c>
      <c r="C64" s="31"/>
      <c r="D64" s="32"/>
      <c r="E64" s="40"/>
      <c r="F64" s="39"/>
      <c r="G64" s="38"/>
      <c r="H64" s="38"/>
      <c r="I64" s="37"/>
      <c r="J64" s="38"/>
      <c r="K64" s="57"/>
      <c r="L64" s="26"/>
      <c r="M64" s="35"/>
      <c r="N64" s="35"/>
      <c r="O64" s="35"/>
      <c r="P64" s="33"/>
      <c r="Q64" s="35"/>
      <c r="R64" s="35"/>
      <c r="S64" s="35"/>
    </row>
    <row r="65" spans="1:19" x14ac:dyDescent="0.2">
      <c r="A65" s="56" t="s">
        <v>60</v>
      </c>
      <c r="B65" s="30" t="s">
        <v>47</v>
      </c>
      <c r="C65" s="125" t="s">
        <v>9</v>
      </c>
      <c r="D65" s="126">
        <v>1.44</v>
      </c>
      <c r="E65" s="40">
        <f t="shared" si="0"/>
        <v>92.997</v>
      </c>
      <c r="F65" s="39">
        <f t="shared" si="1"/>
        <v>133.91568000000001</v>
      </c>
      <c r="G65" s="38">
        <f t="shared" si="2"/>
        <v>216.99299999999999</v>
      </c>
      <c r="H65" s="38">
        <f t="shared" si="3"/>
        <v>312.46992</v>
      </c>
      <c r="I65" s="37">
        <f t="shared" si="4"/>
        <v>446.38560000000001</v>
      </c>
      <c r="J65" s="38">
        <f t="shared" ref="J65:J72" si="35">I65*$L$12+I65</f>
        <v>546.82236</v>
      </c>
      <c r="K65" s="128" t="s">
        <v>48</v>
      </c>
      <c r="L65" s="105"/>
      <c r="M65" s="35">
        <f t="shared" si="5"/>
        <v>92.997</v>
      </c>
      <c r="N65" s="35">
        <f t="shared" si="5"/>
        <v>216.99299999999999</v>
      </c>
      <c r="O65" s="35"/>
      <c r="P65" s="33">
        <v>309.99</v>
      </c>
      <c r="Q65" s="35">
        <f t="shared" si="6"/>
        <v>92.997</v>
      </c>
      <c r="R65" s="35">
        <f t="shared" si="7"/>
        <v>216.99299999999999</v>
      </c>
      <c r="S65" s="35"/>
    </row>
    <row r="66" spans="1:19" x14ac:dyDescent="0.2">
      <c r="A66" s="56" t="s">
        <v>61</v>
      </c>
      <c r="B66" s="30" t="s">
        <v>50</v>
      </c>
      <c r="C66" s="125" t="s">
        <v>9</v>
      </c>
      <c r="D66" s="126">
        <v>12.06</v>
      </c>
      <c r="E66" s="40">
        <f t="shared" si="0"/>
        <v>90.686999999999998</v>
      </c>
      <c r="F66" s="39">
        <f t="shared" si="1"/>
        <v>1093.6852200000001</v>
      </c>
      <c r="G66" s="38">
        <f t="shared" si="2"/>
        <v>211.60300000000001</v>
      </c>
      <c r="H66" s="38">
        <f t="shared" si="3"/>
        <v>2551.9321800000002</v>
      </c>
      <c r="I66" s="37">
        <f t="shared" si="4"/>
        <v>3645.6174000000001</v>
      </c>
      <c r="J66" s="38">
        <f t="shared" si="35"/>
        <v>4465.8813150000005</v>
      </c>
      <c r="K66" s="128" t="s">
        <v>51</v>
      </c>
      <c r="L66" s="105"/>
      <c r="M66" s="35">
        <f t="shared" si="5"/>
        <v>90.686999999999998</v>
      </c>
      <c r="N66" s="35">
        <f t="shared" si="5"/>
        <v>211.60300000000001</v>
      </c>
      <c r="O66" s="35"/>
      <c r="P66" s="33">
        <v>302.29000000000002</v>
      </c>
      <c r="Q66" s="35">
        <f t="shared" si="6"/>
        <v>90.686999999999998</v>
      </c>
      <c r="R66" s="35">
        <f t="shared" si="7"/>
        <v>211.60300000000001</v>
      </c>
      <c r="S66" s="35"/>
    </row>
    <row r="67" spans="1:19" x14ac:dyDescent="0.2">
      <c r="A67" s="56" t="s">
        <v>62</v>
      </c>
      <c r="B67" s="30" t="s">
        <v>53</v>
      </c>
      <c r="C67" s="125" t="s">
        <v>35</v>
      </c>
      <c r="D67" s="126">
        <v>16.399999999999999</v>
      </c>
      <c r="E67" s="40">
        <f t="shared" si="0"/>
        <v>6.8730000000000002</v>
      </c>
      <c r="F67" s="39">
        <f t="shared" si="1"/>
        <v>112.71719999999999</v>
      </c>
      <c r="G67" s="38">
        <f t="shared" si="2"/>
        <v>16.036999999999999</v>
      </c>
      <c r="H67" s="38">
        <f t="shared" si="3"/>
        <v>263.00679999999994</v>
      </c>
      <c r="I67" s="37">
        <f t="shared" si="4"/>
        <v>375.72399999999993</v>
      </c>
      <c r="J67" s="38">
        <f t="shared" si="35"/>
        <v>460.26189999999991</v>
      </c>
      <c r="K67" s="128">
        <v>73486</v>
      </c>
      <c r="L67" s="105"/>
      <c r="M67" s="35">
        <f t="shared" si="5"/>
        <v>6.8730000000000002</v>
      </c>
      <c r="N67" s="35">
        <f t="shared" si="5"/>
        <v>16.036999999999999</v>
      </c>
      <c r="O67" s="35"/>
      <c r="P67" s="33">
        <v>22.91</v>
      </c>
      <c r="Q67" s="35">
        <f t="shared" si="6"/>
        <v>6.8730000000000002</v>
      </c>
      <c r="R67" s="35">
        <f t="shared" si="7"/>
        <v>16.036999999999999</v>
      </c>
      <c r="S67" s="35"/>
    </row>
    <row r="68" spans="1:19" ht="25.5" x14ac:dyDescent="0.2">
      <c r="A68" s="56" t="s">
        <v>65</v>
      </c>
      <c r="B68" s="30" t="s">
        <v>402</v>
      </c>
      <c r="C68" s="125" t="s">
        <v>54</v>
      </c>
      <c r="D68" s="126">
        <v>6</v>
      </c>
      <c r="E68" s="40">
        <f t="shared" si="0"/>
        <v>114.18300000000001</v>
      </c>
      <c r="F68" s="39">
        <f t="shared" si="1"/>
        <v>685.09800000000007</v>
      </c>
      <c r="G68" s="38">
        <f t="shared" si="2"/>
        <v>266.42700000000002</v>
      </c>
      <c r="H68" s="38">
        <f t="shared" si="3"/>
        <v>1598.5620000000001</v>
      </c>
      <c r="I68" s="37">
        <f t="shared" si="4"/>
        <v>2283.6600000000003</v>
      </c>
      <c r="J68" s="38">
        <f t="shared" si="35"/>
        <v>2797.4835000000003</v>
      </c>
      <c r="K68" s="128" t="s">
        <v>55</v>
      </c>
      <c r="L68" s="105"/>
      <c r="M68" s="35">
        <f t="shared" si="5"/>
        <v>114.18300000000001</v>
      </c>
      <c r="N68" s="35">
        <f t="shared" si="5"/>
        <v>266.42700000000002</v>
      </c>
      <c r="O68" s="35"/>
      <c r="P68" s="33">
        <v>380.61</v>
      </c>
      <c r="Q68" s="35">
        <f t="shared" si="6"/>
        <v>114.18300000000001</v>
      </c>
      <c r="R68" s="35">
        <f t="shared" si="7"/>
        <v>266.42700000000002</v>
      </c>
      <c r="S68" s="35"/>
    </row>
    <row r="69" spans="1:19" ht="25.5" x14ac:dyDescent="0.2">
      <c r="A69" s="56" t="s">
        <v>68</v>
      </c>
      <c r="B69" s="30" t="s">
        <v>56</v>
      </c>
      <c r="C69" s="125" t="s">
        <v>54</v>
      </c>
      <c r="D69" s="126">
        <v>3</v>
      </c>
      <c r="E69" s="40">
        <f t="shared" si="0"/>
        <v>116.20199999999998</v>
      </c>
      <c r="F69" s="39">
        <f t="shared" si="1"/>
        <v>348.60599999999994</v>
      </c>
      <c r="G69" s="38">
        <f t="shared" si="2"/>
        <v>271.13799999999998</v>
      </c>
      <c r="H69" s="38">
        <f t="shared" si="3"/>
        <v>813.41399999999999</v>
      </c>
      <c r="I69" s="37">
        <f t="shared" si="4"/>
        <v>1162.02</v>
      </c>
      <c r="J69" s="38">
        <f t="shared" si="35"/>
        <v>1423.4745</v>
      </c>
      <c r="K69" s="128" t="s">
        <v>57</v>
      </c>
      <c r="L69" s="105"/>
      <c r="M69" s="35">
        <f t="shared" si="5"/>
        <v>116.20199999999998</v>
      </c>
      <c r="N69" s="35">
        <f t="shared" si="5"/>
        <v>271.13799999999998</v>
      </c>
      <c r="O69" s="35"/>
      <c r="P69" s="33">
        <v>387.34</v>
      </c>
      <c r="Q69" s="35">
        <f t="shared" si="6"/>
        <v>116.20199999999998</v>
      </c>
      <c r="R69" s="35">
        <f t="shared" si="7"/>
        <v>271.13799999999998</v>
      </c>
      <c r="S69" s="35"/>
    </row>
    <row r="70" spans="1:19" ht="25.5" x14ac:dyDescent="0.2">
      <c r="A70" s="56" t="s">
        <v>69</v>
      </c>
      <c r="B70" s="30" t="s">
        <v>403</v>
      </c>
      <c r="C70" s="125" t="s">
        <v>54</v>
      </c>
      <c r="D70" s="126">
        <v>6</v>
      </c>
      <c r="E70" s="40">
        <f>M70*$M$12</f>
        <v>121.404</v>
      </c>
      <c r="F70" s="39">
        <f>D70*E70</f>
        <v>728.42399999999998</v>
      </c>
      <c r="G70" s="38">
        <f>N70*$N$12</f>
        <v>283.27600000000001</v>
      </c>
      <c r="H70" s="38">
        <f>D70*G70</f>
        <v>1699.6559999999999</v>
      </c>
      <c r="I70" s="37">
        <f>F70+H70</f>
        <v>2428.08</v>
      </c>
      <c r="J70" s="38">
        <f t="shared" si="35"/>
        <v>2974.3980000000001</v>
      </c>
      <c r="K70" s="128" t="s">
        <v>58</v>
      </c>
      <c r="L70" s="105"/>
      <c r="M70" s="35">
        <f t="shared" si="5"/>
        <v>121.404</v>
      </c>
      <c r="N70" s="35">
        <f t="shared" si="5"/>
        <v>283.27600000000001</v>
      </c>
      <c r="O70" s="35"/>
      <c r="P70" s="33">
        <v>404.68</v>
      </c>
      <c r="Q70" s="35">
        <f t="shared" si="6"/>
        <v>121.404</v>
      </c>
      <c r="R70" s="35">
        <f t="shared" si="7"/>
        <v>283.27600000000001</v>
      </c>
      <c r="S70" s="35"/>
    </row>
    <row r="71" spans="1:19" ht="25.5" x14ac:dyDescent="0.2">
      <c r="A71" s="56" t="s">
        <v>70</v>
      </c>
      <c r="B71" s="30" t="s">
        <v>182</v>
      </c>
      <c r="C71" s="125" t="s">
        <v>9</v>
      </c>
      <c r="D71" s="126">
        <v>5.67</v>
      </c>
      <c r="E71" s="40">
        <f t="shared" si="0"/>
        <v>142.74299999999999</v>
      </c>
      <c r="F71" s="39">
        <f t="shared" si="1"/>
        <v>809.35280999999998</v>
      </c>
      <c r="G71" s="38">
        <f t="shared" si="2"/>
        <v>333.06700000000001</v>
      </c>
      <c r="H71" s="38">
        <f t="shared" si="3"/>
        <v>1888.4898900000001</v>
      </c>
      <c r="I71" s="37">
        <f t="shared" si="4"/>
        <v>2697.8427000000001</v>
      </c>
      <c r="J71" s="38">
        <f t="shared" si="35"/>
        <v>3304.8573075000004</v>
      </c>
      <c r="K71" s="128">
        <v>68050</v>
      </c>
      <c r="L71" s="105"/>
      <c r="M71" s="35">
        <f t="shared" si="5"/>
        <v>142.74299999999999</v>
      </c>
      <c r="N71" s="35">
        <f t="shared" si="5"/>
        <v>333.06700000000001</v>
      </c>
      <c r="O71" s="35"/>
      <c r="P71" s="33">
        <v>475.81</v>
      </c>
      <c r="Q71" s="35">
        <f t="shared" si="6"/>
        <v>142.74299999999999</v>
      </c>
      <c r="R71" s="35">
        <f t="shared" si="7"/>
        <v>333.06700000000001</v>
      </c>
      <c r="S71" s="35"/>
    </row>
    <row r="72" spans="1:19" ht="25.5" x14ac:dyDescent="0.2">
      <c r="A72" s="56" t="s">
        <v>71</v>
      </c>
      <c r="B72" s="30" t="s">
        <v>183</v>
      </c>
      <c r="C72" s="125" t="s">
        <v>54</v>
      </c>
      <c r="D72" s="126">
        <v>1</v>
      </c>
      <c r="E72" s="40">
        <f t="shared" si="0"/>
        <v>186.17400000000001</v>
      </c>
      <c r="F72" s="39">
        <f t="shared" si="1"/>
        <v>186.17400000000001</v>
      </c>
      <c r="G72" s="38">
        <f t="shared" si="2"/>
        <v>434.40600000000001</v>
      </c>
      <c r="H72" s="38">
        <f t="shared" si="3"/>
        <v>434.40600000000001</v>
      </c>
      <c r="I72" s="37">
        <f t="shared" si="4"/>
        <v>620.58000000000004</v>
      </c>
      <c r="J72" s="38">
        <f t="shared" si="35"/>
        <v>760.21050000000002</v>
      </c>
      <c r="K72" s="128" t="s">
        <v>244</v>
      </c>
      <c r="L72" s="105"/>
      <c r="M72" s="35">
        <f t="shared" si="5"/>
        <v>186.17400000000001</v>
      </c>
      <c r="N72" s="35">
        <f t="shared" si="5"/>
        <v>434.40600000000001</v>
      </c>
      <c r="O72" s="35"/>
      <c r="P72" s="33">
        <v>620.58000000000004</v>
      </c>
      <c r="Q72" s="35">
        <f t="shared" si="6"/>
        <v>186.17400000000001</v>
      </c>
      <c r="R72" s="35">
        <f t="shared" si="7"/>
        <v>434.40600000000001</v>
      </c>
      <c r="S72" s="35"/>
    </row>
    <row r="73" spans="1:19" ht="25.5" x14ac:dyDescent="0.2">
      <c r="A73" s="56" t="s">
        <v>72</v>
      </c>
      <c r="B73" s="30" t="s">
        <v>183</v>
      </c>
      <c r="C73" s="125" t="s">
        <v>54</v>
      </c>
      <c r="D73" s="126">
        <v>1</v>
      </c>
      <c r="E73" s="40">
        <f t="shared" ref="E73" si="36">M73*$M$12</f>
        <v>184.69499999999999</v>
      </c>
      <c r="F73" s="39">
        <f t="shared" ref="F73" si="37">D73*E73</f>
        <v>184.69499999999999</v>
      </c>
      <c r="G73" s="38">
        <f t="shared" ref="G73" si="38">N73*$N$12</f>
        <v>430.95499999999998</v>
      </c>
      <c r="H73" s="38">
        <f t="shared" ref="H73" si="39">D73*G73</f>
        <v>430.95499999999998</v>
      </c>
      <c r="I73" s="37">
        <f t="shared" ref="I73" si="40">F73+H73</f>
        <v>615.65</v>
      </c>
      <c r="J73" s="38">
        <f t="shared" ref="J73" si="41">I73*$L$12+I73</f>
        <v>754.17124999999999</v>
      </c>
      <c r="K73" s="128" t="s">
        <v>244</v>
      </c>
      <c r="L73" s="105"/>
      <c r="M73" s="35">
        <f t="shared" ref="M73" si="42">Q73</f>
        <v>184.69499999999999</v>
      </c>
      <c r="N73" s="35">
        <f t="shared" ref="N73" si="43">R73</f>
        <v>430.95499999999998</v>
      </c>
      <c r="O73" s="35"/>
      <c r="P73" s="33">
        <v>615.65</v>
      </c>
      <c r="Q73" s="35">
        <f t="shared" ref="Q73" si="44">P73*$Q$12</f>
        <v>184.69499999999999</v>
      </c>
      <c r="R73" s="35">
        <f t="shared" ref="R73" si="45">P73*$R$12</f>
        <v>430.95499999999998</v>
      </c>
      <c r="S73" s="35"/>
    </row>
    <row r="74" spans="1:19" s="169" customFormat="1" x14ac:dyDescent="0.2">
      <c r="A74" s="56" t="s">
        <v>72</v>
      </c>
      <c r="B74" s="30" t="s">
        <v>417</v>
      </c>
      <c r="C74" s="125" t="s">
        <v>9</v>
      </c>
      <c r="D74" s="126">
        <v>12.82</v>
      </c>
      <c r="E74" s="40">
        <f t="shared" ref="E74" si="46">M74*$M$12</f>
        <v>15.011999999999999</v>
      </c>
      <c r="F74" s="39">
        <f t="shared" ref="F74" si="47">D74*E74</f>
        <v>192.45383999999999</v>
      </c>
      <c r="G74" s="38">
        <f t="shared" ref="G74" si="48">N74*$N$12</f>
        <v>35.027999999999999</v>
      </c>
      <c r="H74" s="38">
        <f t="shared" ref="H74" si="49">D74*G74</f>
        <v>449.05896000000001</v>
      </c>
      <c r="I74" s="37">
        <f t="shared" ref="I74" si="50">F74+H74</f>
        <v>641.51279999999997</v>
      </c>
      <c r="J74" s="38">
        <f t="shared" ref="J74" si="51">I74*$L$12+I74</f>
        <v>785.85317999999995</v>
      </c>
      <c r="K74" s="128" t="s">
        <v>416</v>
      </c>
      <c r="L74" s="167"/>
      <c r="M74" s="168">
        <f t="shared" ref="M74" si="52">Q74</f>
        <v>15.011999999999999</v>
      </c>
      <c r="N74" s="168">
        <f t="shared" ref="N74" si="53">R74</f>
        <v>35.027999999999999</v>
      </c>
      <c r="O74" s="168"/>
      <c r="P74" s="33">
        <v>50.04</v>
      </c>
      <c r="Q74" s="168">
        <f t="shared" ref="Q74" si="54">P74*$Q$12</f>
        <v>15.011999999999999</v>
      </c>
      <c r="R74" s="168">
        <f t="shared" ref="R74" si="55">P74*$R$12</f>
        <v>35.027999999999999</v>
      </c>
      <c r="S74" s="168"/>
    </row>
    <row r="75" spans="1:19" x14ac:dyDescent="0.2">
      <c r="A75" s="56"/>
      <c r="B75" s="42" t="s">
        <v>146</v>
      </c>
      <c r="C75" s="31"/>
      <c r="D75" s="32"/>
      <c r="E75" s="40"/>
      <c r="F75" s="39"/>
      <c r="G75" s="38"/>
      <c r="H75" s="38"/>
      <c r="I75" s="34">
        <f>SUM(I65:I74)</f>
        <v>14917.072500000002</v>
      </c>
      <c r="J75" s="148">
        <f>SUM(J65:J74)</f>
        <v>18273.413812499999</v>
      </c>
      <c r="K75" s="57"/>
      <c r="L75" s="26"/>
      <c r="M75" s="35"/>
      <c r="N75" s="35"/>
      <c r="O75" s="35"/>
      <c r="P75" s="33"/>
      <c r="Q75" s="35"/>
      <c r="R75" s="35"/>
      <c r="S75" s="35"/>
    </row>
    <row r="76" spans="1:19" x14ac:dyDescent="0.2">
      <c r="A76" s="56"/>
      <c r="B76" s="42"/>
      <c r="C76" s="31"/>
      <c r="D76" s="32"/>
      <c r="E76" s="40"/>
      <c r="F76" s="39"/>
      <c r="G76" s="38"/>
      <c r="H76" s="38"/>
      <c r="I76" s="37"/>
      <c r="J76" s="38"/>
      <c r="K76" s="57"/>
      <c r="L76" s="26"/>
      <c r="M76" s="35"/>
      <c r="N76" s="35"/>
      <c r="O76" s="35"/>
      <c r="P76" s="33"/>
      <c r="Q76" s="35"/>
      <c r="R76" s="35"/>
      <c r="S76" s="35"/>
    </row>
    <row r="77" spans="1:19" x14ac:dyDescent="0.2">
      <c r="A77" s="56">
        <v>9</v>
      </c>
      <c r="B77" s="41" t="s">
        <v>59</v>
      </c>
      <c r="C77" s="31"/>
      <c r="D77" s="32"/>
      <c r="E77" s="40"/>
      <c r="F77" s="39"/>
      <c r="G77" s="38"/>
      <c r="H77" s="38"/>
      <c r="I77" s="37"/>
      <c r="J77" s="38"/>
      <c r="K77" s="57"/>
      <c r="L77" s="26"/>
      <c r="M77" s="35"/>
      <c r="N77" s="35"/>
      <c r="O77" s="35"/>
      <c r="P77" s="33"/>
      <c r="Q77" s="35"/>
      <c r="R77" s="35"/>
      <c r="S77" s="35"/>
    </row>
    <row r="78" spans="1:19" x14ac:dyDescent="0.2">
      <c r="A78" s="56" t="s">
        <v>73</v>
      </c>
      <c r="B78" s="30" t="s">
        <v>256</v>
      </c>
      <c r="C78" s="125" t="s">
        <v>35</v>
      </c>
      <c r="D78" s="126">
        <v>12</v>
      </c>
      <c r="E78" s="40">
        <f t="shared" ref="E78:E92" si="56">M78*$M$12</f>
        <v>3.27</v>
      </c>
      <c r="F78" s="39">
        <f t="shared" ref="F78:F92" si="57">D78*E78</f>
        <v>39.24</v>
      </c>
      <c r="G78" s="38">
        <f t="shared" ref="G78:G92" si="58">N78*$N$12</f>
        <v>7.63</v>
      </c>
      <c r="H78" s="38">
        <f t="shared" ref="H78:H92" si="59">D78*G78</f>
        <v>91.56</v>
      </c>
      <c r="I78" s="37">
        <f t="shared" ref="I78:I92" si="60">F78+H78</f>
        <v>130.80000000000001</v>
      </c>
      <c r="J78" s="38">
        <f t="shared" ref="J78:J95" si="61">I78*$L$12+I78</f>
        <v>160.23000000000002</v>
      </c>
      <c r="K78" s="128">
        <v>89711</v>
      </c>
      <c r="L78" s="105"/>
      <c r="M78" s="35">
        <f t="shared" ref="M78:N92" si="62">Q78</f>
        <v>3.27</v>
      </c>
      <c r="N78" s="35">
        <f t="shared" si="62"/>
        <v>7.63</v>
      </c>
      <c r="O78" s="35"/>
      <c r="P78" s="33">
        <v>10.9</v>
      </c>
      <c r="Q78" s="35">
        <f t="shared" ref="Q78:Q92" si="63">P78*$Q$12</f>
        <v>3.27</v>
      </c>
      <c r="R78" s="35">
        <f t="shared" ref="R78:R92" si="64">P78*$R$12</f>
        <v>7.63</v>
      </c>
      <c r="S78" s="35"/>
    </row>
    <row r="79" spans="1:19" x14ac:dyDescent="0.2">
      <c r="A79" s="56" t="s">
        <v>75</v>
      </c>
      <c r="B79" s="30" t="s">
        <v>257</v>
      </c>
      <c r="C79" s="125" t="s">
        <v>35</v>
      </c>
      <c r="D79" s="126">
        <v>9</v>
      </c>
      <c r="E79" s="40">
        <f t="shared" si="56"/>
        <v>4.7609999999999992</v>
      </c>
      <c r="F79" s="39">
        <f t="shared" si="57"/>
        <v>42.84899999999999</v>
      </c>
      <c r="G79" s="38">
        <f t="shared" si="58"/>
        <v>11.108999999999998</v>
      </c>
      <c r="H79" s="38">
        <f t="shared" si="59"/>
        <v>99.98099999999998</v>
      </c>
      <c r="I79" s="37">
        <f t="shared" si="60"/>
        <v>142.82999999999998</v>
      </c>
      <c r="J79" s="38">
        <f t="shared" si="61"/>
        <v>174.96674999999999</v>
      </c>
      <c r="K79" s="128">
        <v>89712</v>
      </c>
      <c r="L79" s="105"/>
      <c r="M79" s="35">
        <f t="shared" si="62"/>
        <v>4.7609999999999992</v>
      </c>
      <c r="N79" s="35">
        <f t="shared" si="62"/>
        <v>11.108999999999998</v>
      </c>
      <c r="O79" s="35"/>
      <c r="P79" s="33">
        <v>15.87</v>
      </c>
      <c r="Q79" s="35">
        <f t="shared" si="63"/>
        <v>4.7609999999999992</v>
      </c>
      <c r="R79" s="35">
        <f t="shared" si="64"/>
        <v>11.108999999999998</v>
      </c>
      <c r="S79" s="35"/>
    </row>
    <row r="80" spans="1:19" x14ac:dyDescent="0.2">
      <c r="A80" s="56" t="s">
        <v>77</v>
      </c>
      <c r="B80" s="30" t="s">
        <v>258</v>
      </c>
      <c r="C80" s="125" t="s">
        <v>35</v>
      </c>
      <c r="D80" s="126">
        <v>36</v>
      </c>
      <c r="E80" s="40">
        <f t="shared" si="56"/>
        <v>9.1319999999999997</v>
      </c>
      <c r="F80" s="39">
        <f t="shared" si="57"/>
        <v>328.75200000000001</v>
      </c>
      <c r="G80" s="38">
        <f t="shared" si="58"/>
        <v>21.308</v>
      </c>
      <c r="H80" s="38">
        <f t="shared" si="59"/>
        <v>767.08799999999997</v>
      </c>
      <c r="I80" s="37">
        <f t="shared" si="60"/>
        <v>1095.8399999999999</v>
      </c>
      <c r="J80" s="38">
        <f t="shared" si="61"/>
        <v>1342.404</v>
      </c>
      <c r="K80" s="128">
        <v>89714</v>
      </c>
      <c r="L80" s="105"/>
      <c r="M80" s="35">
        <f t="shared" si="62"/>
        <v>9.1319999999999997</v>
      </c>
      <c r="N80" s="35">
        <f t="shared" si="62"/>
        <v>21.308</v>
      </c>
      <c r="O80" s="35"/>
      <c r="P80" s="33">
        <v>30.44</v>
      </c>
      <c r="Q80" s="35">
        <f t="shared" si="63"/>
        <v>9.1319999999999997</v>
      </c>
      <c r="R80" s="35">
        <f t="shared" si="64"/>
        <v>21.308</v>
      </c>
      <c r="S80" s="35"/>
    </row>
    <row r="81" spans="1:19" x14ac:dyDescent="0.2">
      <c r="A81" s="56" t="s">
        <v>78</v>
      </c>
      <c r="B81" s="30" t="s">
        <v>259</v>
      </c>
      <c r="C81" s="125" t="s">
        <v>64</v>
      </c>
      <c r="D81" s="126">
        <v>16</v>
      </c>
      <c r="E81" s="40">
        <f t="shared" si="56"/>
        <v>1.2809999999999999</v>
      </c>
      <c r="F81" s="39">
        <f t="shared" si="57"/>
        <v>20.495999999999999</v>
      </c>
      <c r="G81" s="38">
        <f t="shared" si="58"/>
        <v>2.9889999999999994</v>
      </c>
      <c r="H81" s="38">
        <f t="shared" si="59"/>
        <v>47.823999999999991</v>
      </c>
      <c r="I81" s="37">
        <f t="shared" si="60"/>
        <v>68.319999999999993</v>
      </c>
      <c r="J81" s="38">
        <f t="shared" si="61"/>
        <v>83.691999999999993</v>
      </c>
      <c r="K81" s="128">
        <v>89724</v>
      </c>
      <c r="L81" s="105"/>
      <c r="M81" s="35">
        <f t="shared" si="62"/>
        <v>1.2809999999999999</v>
      </c>
      <c r="N81" s="35">
        <f t="shared" si="62"/>
        <v>2.9889999999999994</v>
      </c>
      <c r="O81" s="35"/>
      <c r="P81" s="33">
        <v>4.2699999999999996</v>
      </c>
      <c r="Q81" s="35">
        <f t="shared" si="63"/>
        <v>1.2809999999999999</v>
      </c>
      <c r="R81" s="35">
        <f t="shared" si="64"/>
        <v>2.9889999999999994</v>
      </c>
      <c r="S81" s="35"/>
    </row>
    <row r="82" spans="1:19" x14ac:dyDescent="0.2">
      <c r="A82" s="56" t="s">
        <v>190</v>
      </c>
      <c r="B82" s="30" t="s">
        <v>260</v>
      </c>
      <c r="C82" s="125" t="s">
        <v>64</v>
      </c>
      <c r="D82" s="126">
        <v>8</v>
      </c>
      <c r="E82" s="40">
        <f t="shared" si="56"/>
        <v>1.704</v>
      </c>
      <c r="F82" s="39">
        <f t="shared" si="57"/>
        <v>13.632</v>
      </c>
      <c r="G82" s="38">
        <f t="shared" si="58"/>
        <v>3.9759999999999995</v>
      </c>
      <c r="H82" s="38">
        <f t="shared" si="59"/>
        <v>31.807999999999996</v>
      </c>
      <c r="I82" s="37">
        <f t="shared" si="60"/>
        <v>45.44</v>
      </c>
      <c r="J82" s="38">
        <f t="shared" si="61"/>
        <v>55.664000000000001</v>
      </c>
      <c r="K82" s="128">
        <v>89731</v>
      </c>
      <c r="L82" s="105"/>
      <c r="M82" s="35">
        <f t="shared" si="62"/>
        <v>1.704</v>
      </c>
      <c r="N82" s="35">
        <f t="shared" si="62"/>
        <v>3.9759999999999995</v>
      </c>
      <c r="O82" s="35"/>
      <c r="P82" s="33">
        <v>5.68</v>
      </c>
      <c r="Q82" s="35">
        <f t="shared" si="63"/>
        <v>1.704</v>
      </c>
      <c r="R82" s="35">
        <f t="shared" si="64"/>
        <v>3.9759999999999995</v>
      </c>
      <c r="S82" s="35"/>
    </row>
    <row r="83" spans="1:19" x14ac:dyDescent="0.2">
      <c r="A83" s="56" t="s">
        <v>195</v>
      </c>
      <c r="B83" s="30" t="s">
        <v>261</v>
      </c>
      <c r="C83" s="125" t="s">
        <v>64</v>
      </c>
      <c r="D83" s="126">
        <v>2</v>
      </c>
      <c r="E83" s="40">
        <f t="shared" si="56"/>
        <v>3.726</v>
      </c>
      <c r="F83" s="39">
        <f t="shared" si="57"/>
        <v>7.452</v>
      </c>
      <c r="G83" s="38">
        <f t="shared" si="58"/>
        <v>8.6939999999999991</v>
      </c>
      <c r="H83" s="38">
        <f t="shared" si="59"/>
        <v>17.387999999999998</v>
      </c>
      <c r="I83" s="37">
        <f t="shared" si="60"/>
        <v>24.839999999999996</v>
      </c>
      <c r="J83" s="38">
        <f t="shared" si="61"/>
        <v>30.428999999999995</v>
      </c>
      <c r="K83" s="128">
        <v>89744</v>
      </c>
      <c r="L83" s="105"/>
      <c r="M83" s="35">
        <f t="shared" si="62"/>
        <v>3.726</v>
      </c>
      <c r="N83" s="35">
        <f t="shared" si="62"/>
        <v>8.6939999999999991</v>
      </c>
      <c r="O83" s="35"/>
      <c r="P83" s="33">
        <v>12.42</v>
      </c>
      <c r="Q83" s="35">
        <f t="shared" si="63"/>
        <v>3.726</v>
      </c>
      <c r="R83" s="35">
        <f t="shared" si="64"/>
        <v>8.6939999999999991</v>
      </c>
      <c r="S83" s="35"/>
    </row>
    <row r="84" spans="1:19" x14ac:dyDescent="0.2">
      <c r="A84" s="56" t="s">
        <v>255</v>
      </c>
      <c r="B84" s="30" t="s">
        <v>262</v>
      </c>
      <c r="C84" s="125" t="s">
        <v>64</v>
      </c>
      <c r="D84" s="126">
        <v>6</v>
      </c>
      <c r="E84" s="40">
        <f t="shared" si="56"/>
        <v>1.3169999999999999</v>
      </c>
      <c r="F84" s="39">
        <f t="shared" si="57"/>
        <v>7.9019999999999992</v>
      </c>
      <c r="G84" s="38">
        <f t="shared" si="58"/>
        <v>3.0729999999999995</v>
      </c>
      <c r="H84" s="38">
        <f t="shared" si="59"/>
        <v>18.437999999999995</v>
      </c>
      <c r="I84" s="37">
        <f t="shared" si="60"/>
        <v>26.339999999999996</v>
      </c>
      <c r="J84" s="38">
        <f t="shared" si="61"/>
        <v>32.266499999999994</v>
      </c>
      <c r="K84" s="128">
        <v>89726</v>
      </c>
      <c r="L84" s="105"/>
      <c r="M84" s="35">
        <f t="shared" si="62"/>
        <v>1.3169999999999999</v>
      </c>
      <c r="N84" s="35">
        <f t="shared" si="62"/>
        <v>3.0729999999999995</v>
      </c>
      <c r="O84" s="35"/>
      <c r="P84" s="33">
        <v>4.3899999999999997</v>
      </c>
      <c r="Q84" s="35">
        <f t="shared" si="63"/>
        <v>1.3169999999999999</v>
      </c>
      <c r="R84" s="35">
        <f t="shared" si="64"/>
        <v>3.0729999999999995</v>
      </c>
      <c r="S84" s="35"/>
    </row>
    <row r="85" spans="1:19" x14ac:dyDescent="0.2">
      <c r="A85" s="56" t="s">
        <v>254</v>
      </c>
      <c r="B85" s="30" t="s">
        <v>263</v>
      </c>
      <c r="C85" s="125" t="s">
        <v>64</v>
      </c>
      <c r="D85" s="126">
        <v>3</v>
      </c>
      <c r="E85" s="40">
        <f t="shared" si="56"/>
        <v>1.7999999999999998</v>
      </c>
      <c r="F85" s="39">
        <f t="shared" si="57"/>
        <v>5.3999999999999995</v>
      </c>
      <c r="G85" s="38">
        <f t="shared" si="58"/>
        <v>4.1999999999999993</v>
      </c>
      <c r="H85" s="38">
        <f t="shared" si="59"/>
        <v>12.599999999999998</v>
      </c>
      <c r="I85" s="37">
        <f t="shared" si="60"/>
        <v>17.999999999999996</v>
      </c>
      <c r="J85" s="38">
        <f t="shared" si="61"/>
        <v>22.049999999999997</v>
      </c>
      <c r="K85" s="128">
        <v>89732</v>
      </c>
      <c r="L85" s="105"/>
      <c r="M85" s="35">
        <f t="shared" si="62"/>
        <v>1.7999999999999998</v>
      </c>
      <c r="N85" s="35">
        <f t="shared" si="62"/>
        <v>4.1999999999999993</v>
      </c>
      <c r="O85" s="35"/>
      <c r="P85" s="33">
        <v>6</v>
      </c>
      <c r="Q85" s="35">
        <f t="shared" si="63"/>
        <v>1.7999999999999998</v>
      </c>
      <c r="R85" s="35">
        <f t="shared" si="64"/>
        <v>4.1999999999999993</v>
      </c>
      <c r="S85" s="35"/>
    </row>
    <row r="86" spans="1:19" x14ac:dyDescent="0.2">
      <c r="A86" s="56" t="s">
        <v>253</v>
      </c>
      <c r="B86" s="30" t="s">
        <v>264</v>
      </c>
      <c r="C86" s="125" t="s">
        <v>64</v>
      </c>
      <c r="D86" s="126">
        <v>3</v>
      </c>
      <c r="E86" s="40">
        <f t="shared" si="56"/>
        <v>3.6419999999999999</v>
      </c>
      <c r="F86" s="39">
        <f t="shared" si="57"/>
        <v>10.926</v>
      </c>
      <c r="G86" s="38">
        <f t="shared" si="58"/>
        <v>8.4979999999999993</v>
      </c>
      <c r="H86" s="38">
        <f t="shared" si="59"/>
        <v>25.494</v>
      </c>
      <c r="I86" s="37">
        <f t="shared" si="60"/>
        <v>36.42</v>
      </c>
      <c r="J86" s="38">
        <f t="shared" si="61"/>
        <v>44.614500000000007</v>
      </c>
      <c r="K86" s="128">
        <v>89746</v>
      </c>
      <c r="L86" s="105"/>
      <c r="M86" s="35">
        <f t="shared" si="62"/>
        <v>3.6419999999999999</v>
      </c>
      <c r="N86" s="35">
        <f t="shared" si="62"/>
        <v>8.4979999999999993</v>
      </c>
      <c r="O86" s="35"/>
      <c r="P86" s="33">
        <v>12.14</v>
      </c>
      <c r="Q86" s="35">
        <f t="shared" si="63"/>
        <v>3.6419999999999999</v>
      </c>
      <c r="R86" s="35">
        <f t="shared" si="64"/>
        <v>8.4979999999999993</v>
      </c>
      <c r="S86" s="35"/>
    </row>
    <row r="87" spans="1:19" x14ac:dyDescent="0.2">
      <c r="A87" s="56" t="s">
        <v>252</v>
      </c>
      <c r="B87" s="30" t="s">
        <v>265</v>
      </c>
      <c r="C87" s="125" t="s">
        <v>64</v>
      </c>
      <c r="D87" s="126">
        <v>2</v>
      </c>
      <c r="E87" s="40">
        <f t="shared" si="56"/>
        <v>1.9079999999999999</v>
      </c>
      <c r="F87" s="39">
        <f t="shared" si="57"/>
        <v>3.8159999999999998</v>
      </c>
      <c r="G87" s="38">
        <f t="shared" si="58"/>
        <v>4.452</v>
      </c>
      <c r="H87" s="38">
        <f t="shared" si="59"/>
        <v>8.9039999999999999</v>
      </c>
      <c r="I87" s="37">
        <f t="shared" si="60"/>
        <v>12.719999999999999</v>
      </c>
      <c r="J87" s="38">
        <f t="shared" si="61"/>
        <v>15.581999999999999</v>
      </c>
      <c r="K87" s="128">
        <v>89783</v>
      </c>
      <c r="L87" s="105"/>
      <c r="M87" s="35">
        <f t="shared" si="62"/>
        <v>1.9079999999999999</v>
      </c>
      <c r="N87" s="35">
        <f t="shared" si="62"/>
        <v>4.452</v>
      </c>
      <c r="O87" s="35"/>
      <c r="P87" s="33">
        <v>6.36</v>
      </c>
      <c r="Q87" s="35">
        <f t="shared" si="63"/>
        <v>1.9079999999999999</v>
      </c>
      <c r="R87" s="35">
        <f t="shared" si="64"/>
        <v>4.452</v>
      </c>
      <c r="S87" s="35"/>
    </row>
    <row r="88" spans="1:19" x14ac:dyDescent="0.2">
      <c r="A88" s="56" t="s">
        <v>251</v>
      </c>
      <c r="B88" s="30" t="s">
        <v>266</v>
      </c>
      <c r="C88" s="125" t="s">
        <v>64</v>
      </c>
      <c r="D88" s="126">
        <v>2</v>
      </c>
      <c r="E88" s="40">
        <f t="shared" si="56"/>
        <v>6.5460000000000003</v>
      </c>
      <c r="F88" s="39">
        <f t="shared" si="57"/>
        <v>13.092000000000001</v>
      </c>
      <c r="G88" s="38">
        <f t="shared" si="58"/>
        <v>15.273999999999999</v>
      </c>
      <c r="H88" s="38">
        <f t="shared" si="59"/>
        <v>30.547999999999998</v>
      </c>
      <c r="I88" s="37">
        <f t="shared" si="60"/>
        <v>43.64</v>
      </c>
      <c r="J88" s="38">
        <f t="shared" si="61"/>
        <v>53.459000000000003</v>
      </c>
      <c r="K88" s="128">
        <v>89797</v>
      </c>
      <c r="L88" s="105"/>
      <c r="M88" s="35">
        <f t="shared" si="62"/>
        <v>6.5460000000000003</v>
      </c>
      <c r="N88" s="35">
        <f t="shared" si="62"/>
        <v>15.273999999999999</v>
      </c>
      <c r="O88" s="35"/>
      <c r="P88" s="33">
        <v>21.82</v>
      </c>
      <c r="Q88" s="35">
        <f t="shared" si="63"/>
        <v>6.5460000000000003</v>
      </c>
      <c r="R88" s="35">
        <f t="shared" si="64"/>
        <v>15.273999999999999</v>
      </c>
      <c r="S88" s="35"/>
    </row>
    <row r="89" spans="1:19" x14ac:dyDescent="0.2">
      <c r="A89" s="56" t="s">
        <v>250</v>
      </c>
      <c r="B89" s="30" t="s">
        <v>268</v>
      </c>
      <c r="C89" s="125" t="s">
        <v>64</v>
      </c>
      <c r="D89" s="126">
        <v>2</v>
      </c>
      <c r="E89" s="40">
        <f t="shared" si="56"/>
        <v>2.9249999999999998</v>
      </c>
      <c r="F89" s="39">
        <f t="shared" si="57"/>
        <v>5.85</v>
      </c>
      <c r="G89" s="38">
        <f t="shared" si="58"/>
        <v>6.8249999999999993</v>
      </c>
      <c r="H89" s="38">
        <f t="shared" si="59"/>
        <v>13.649999999999999</v>
      </c>
      <c r="I89" s="37">
        <f t="shared" si="60"/>
        <v>19.5</v>
      </c>
      <c r="J89" s="38">
        <f t="shared" si="61"/>
        <v>23.887499999999999</v>
      </c>
      <c r="K89" s="128">
        <v>89784</v>
      </c>
      <c r="L89" s="105"/>
      <c r="M89" s="35">
        <f t="shared" si="62"/>
        <v>2.9249999999999998</v>
      </c>
      <c r="N89" s="35">
        <f t="shared" si="62"/>
        <v>6.8249999999999993</v>
      </c>
      <c r="O89" s="35"/>
      <c r="P89" s="33">
        <v>9.75</v>
      </c>
      <c r="Q89" s="35">
        <f t="shared" si="63"/>
        <v>2.9249999999999998</v>
      </c>
      <c r="R89" s="35">
        <f t="shared" si="64"/>
        <v>6.8249999999999993</v>
      </c>
      <c r="S89" s="35"/>
    </row>
    <row r="90" spans="1:19" x14ac:dyDescent="0.2">
      <c r="A90" s="56" t="s">
        <v>249</v>
      </c>
      <c r="B90" s="30" t="s">
        <v>267</v>
      </c>
      <c r="C90" s="125" t="s">
        <v>64</v>
      </c>
      <c r="D90" s="126">
        <v>4</v>
      </c>
      <c r="E90" s="40">
        <f t="shared" si="56"/>
        <v>6.1949999999999994</v>
      </c>
      <c r="F90" s="39">
        <f t="shared" si="57"/>
        <v>24.779999999999998</v>
      </c>
      <c r="G90" s="38">
        <f t="shared" si="58"/>
        <v>14.454999999999998</v>
      </c>
      <c r="H90" s="38">
        <f t="shared" si="59"/>
        <v>57.819999999999993</v>
      </c>
      <c r="I90" s="37">
        <f t="shared" si="60"/>
        <v>82.6</v>
      </c>
      <c r="J90" s="38">
        <f t="shared" si="61"/>
        <v>101.185</v>
      </c>
      <c r="K90" s="128">
        <v>89796</v>
      </c>
      <c r="L90" s="105"/>
      <c r="M90" s="35">
        <f t="shared" si="62"/>
        <v>6.1949999999999994</v>
      </c>
      <c r="N90" s="35">
        <f t="shared" si="62"/>
        <v>14.454999999999998</v>
      </c>
      <c r="O90" s="35"/>
      <c r="P90" s="33">
        <v>20.65</v>
      </c>
      <c r="Q90" s="35">
        <f t="shared" si="63"/>
        <v>6.1949999999999994</v>
      </c>
      <c r="R90" s="35">
        <f t="shared" si="64"/>
        <v>14.454999999999998</v>
      </c>
      <c r="S90" s="35"/>
    </row>
    <row r="91" spans="1:19" x14ac:dyDescent="0.2">
      <c r="A91" s="56" t="s">
        <v>248</v>
      </c>
      <c r="B91" s="30" t="s">
        <v>269</v>
      </c>
      <c r="C91" s="125" t="s">
        <v>64</v>
      </c>
      <c r="D91" s="126">
        <v>10</v>
      </c>
      <c r="E91" s="40">
        <f t="shared" si="56"/>
        <v>1.4370000000000001</v>
      </c>
      <c r="F91" s="39">
        <f t="shared" si="57"/>
        <v>14.370000000000001</v>
      </c>
      <c r="G91" s="38">
        <f t="shared" si="58"/>
        <v>3.3529999999999998</v>
      </c>
      <c r="H91" s="38">
        <f t="shared" si="59"/>
        <v>33.53</v>
      </c>
      <c r="I91" s="37">
        <f t="shared" si="60"/>
        <v>47.900000000000006</v>
      </c>
      <c r="J91" s="38">
        <f t="shared" si="61"/>
        <v>58.677500000000009</v>
      </c>
      <c r="K91" s="128">
        <v>89753</v>
      </c>
      <c r="L91" s="105"/>
      <c r="M91" s="35">
        <f t="shared" si="62"/>
        <v>1.4370000000000001</v>
      </c>
      <c r="N91" s="35">
        <f t="shared" si="62"/>
        <v>3.3529999999999998</v>
      </c>
      <c r="O91" s="35"/>
      <c r="P91" s="33">
        <v>4.79</v>
      </c>
      <c r="Q91" s="35">
        <f t="shared" si="63"/>
        <v>1.4370000000000001</v>
      </c>
      <c r="R91" s="35">
        <f t="shared" si="64"/>
        <v>3.3529999999999998</v>
      </c>
      <c r="S91" s="35"/>
    </row>
    <row r="92" spans="1:19" x14ac:dyDescent="0.2">
      <c r="A92" s="56" t="s">
        <v>247</v>
      </c>
      <c r="B92" s="30" t="s">
        <v>270</v>
      </c>
      <c r="C92" s="125" t="s">
        <v>64</v>
      </c>
      <c r="D92" s="126">
        <v>6</v>
      </c>
      <c r="E92" s="40">
        <f t="shared" si="56"/>
        <v>2.9609999999999999</v>
      </c>
      <c r="F92" s="39">
        <f t="shared" si="57"/>
        <v>17.765999999999998</v>
      </c>
      <c r="G92" s="38">
        <f t="shared" si="58"/>
        <v>6.9089999999999989</v>
      </c>
      <c r="H92" s="38">
        <f t="shared" si="59"/>
        <v>41.453999999999994</v>
      </c>
      <c r="I92" s="37">
        <f t="shared" si="60"/>
        <v>59.219999999999992</v>
      </c>
      <c r="J92" s="38">
        <f t="shared" si="61"/>
        <v>72.544499999999985</v>
      </c>
      <c r="K92" s="128">
        <v>89778</v>
      </c>
      <c r="L92" s="105"/>
      <c r="M92" s="35">
        <f t="shared" si="62"/>
        <v>2.9609999999999999</v>
      </c>
      <c r="N92" s="35">
        <f t="shared" si="62"/>
        <v>6.9089999999999989</v>
      </c>
      <c r="O92" s="35"/>
      <c r="P92" s="33">
        <v>9.8699999999999992</v>
      </c>
      <c r="Q92" s="35">
        <f t="shared" si="63"/>
        <v>2.9609999999999999</v>
      </c>
      <c r="R92" s="35">
        <f t="shared" si="64"/>
        <v>6.9089999999999989</v>
      </c>
      <c r="S92" s="35"/>
    </row>
    <row r="93" spans="1:19" ht="25.5" x14ac:dyDescent="0.2">
      <c r="A93" s="56" t="s">
        <v>246</v>
      </c>
      <c r="B93" s="30" t="s">
        <v>63</v>
      </c>
      <c r="C93" s="125" t="s">
        <v>64</v>
      </c>
      <c r="D93" s="126">
        <v>1</v>
      </c>
      <c r="E93" s="40">
        <f t="shared" si="0"/>
        <v>32.177999999999997</v>
      </c>
      <c r="F93" s="39">
        <f t="shared" si="1"/>
        <v>32.177999999999997</v>
      </c>
      <c r="G93" s="38">
        <f t="shared" si="2"/>
        <v>75.081999999999994</v>
      </c>
      <c r="H93" s="38">
        <f t="shared" si="3"/>
        <v>75.081999999999994</v>
      </c>
      <c r="I93" s="37">
        <f t="shared" si="4"/>
        <v>107.25999999999999</v>
      </c>
      <c r="J93" s="38">
        <f t="shared" si="61"/>
        <v>131.39349999999999</v>
      </c>
      <c r="K93" s="128" t="s">
        <v>272</v>
      </c>
      <c r="L93" s="105"/>
      <c r="M93" s="35">
        <f t="shared" si="5"/>
        <v>32.177999999999997</v>
      </c>
      <c r="N93" s="35">
        <f t="shared" si="5"/>
        <v>75.081999999999994</v>
      </c>
      <c r="O93" s="35"/>
      <c r="P93" s="33">
        <v>107.26</v>
      </c>
      <c r="Q93" s="35">
        <f t="shared" si="6"/>
        <v>32.177999999999997</v>
      </c>
      <c r="R93" s="35">
        <f t="shared" si="7"/>
        <v>75.081999999999994</v>
      </c>
      <c r="S93" s="35"/>
    </row>
    <row r="94" spans="1:19" ht="25.5" x14ac:dyDescent="0.2">
      <c r="A94" s="56" t="s">
        <v>273</v>
      </c>
      <c r="B94" s="30" t="s">
        <v>66</v>
      </c>
      <c r="C94" s="125" t="s">
        <v>64</v>
      </c>
      <c r="D94" s="126">
        <v>5</v>
      </c>
      <c r="E94" s="40">
        <f t="shared" si="0"/>
        <v>36.261000000000003</v>
      </c>
      <c r="F94" s="39">
        <f t="shared" si="1"/>
        <v>181.30500000000001</v>
      </c>
      <c r="G94" s="38">
        <f t="shared" si="2"/>
        <v>84.608999999999995</v>
      </c>
      <c r="H94" s="38">
        <f t="shared" si="3"/>
        <v>423.04499999999996</v>
      </c>
      <c r="I94" s="37">
        <f t="shared" si="4"/>
        <v>604.34999999999991</v>
      </c>
      <c r="J94" s="38">
        <f t="shared" si="61"/>
        <v>740.3287499999999</v>
      </c>
      <c r="K94" s="128" t="s">
        <v>67</v>
      </c>
      <c r="L94" s="105"/>
      <c r="M94" s="35">
        <f t="shared" si="5"/>
        <v>36.261000000000003</v>
      </c>
      <c r="N94" s="35">
        <f t="shared" si="5"/>
        <v>84.608999999999995</v>
      </c>
      <c r="O94" s="35"/>
      <c r="P94" s="33">
        <v>120.87</v>
      </c>
      <c r="Q94" s="35">
        <f t="shared" si="6"/>
        <v>36.261000000000003</v>
      </c>
      <c r="R94" s="35">
        <f t="shared" si="7"/>
        <v>84.608999999999995</v>
      </c>
      <c r="S94" s="35"/>
    </row>
    <row r="95" spans="1:19" x14ac:dyDescent="0.2">
      <c r="A95" s="56" t="s">
        <v>274</v>
      </c>
      <c r="B95" s="30" t="s">
        <v>271</v>
      </c>
      <c r="C95" s="125" t="s">
        <v>64</v>
      </c>
      <c r="D95" s="126">
        <v>7</v>
      </c>
      <c r="E95" s="40">
        <f t="shared" si="0"/>
        <v>5.4420000000000002</v>
      </c>
      <c r="F95" s="39">
        <f t="shared" si="1"/>
        <v>38.094000000000001</v>
      </c>
      <c r="G95" s="38">
        <f t="shared" si="2"/>
        <v>12.698</v>
      </c>
      <c r="H95" s="38">
        <f t="shared" si="3"/>
        <v>88.885999999999996</v>
      </c>
      <c r="I95" s="37">
        <f t="shared" si="4"/>
        <v>126.97999999999999</v>
      </c>
      <c r="J95" s="38">
        <f t="shared" si="61"/>
        <v>155.5505</v>
      </c>
      <c r="K95" s="128">
        <v>89707</v>
      </c>
      <c r="L95" s="105"/>
      <c r="M95" s="35">
        <f t="shared" si="5"/>
        <v>5.4420000000000002</v>
      </c>
      <c r="N95" s="35">
        <f t="shared" si="5"/>
        <v>12.698</v>
      </c>
      <c r="O95" s="35"/>
      <c r="P95" s="33">
        <v>18.14</v>
      </c>
      <c r="Q95" s="35">
        <f t="shared" si="6"/>
        <v>5.4420000000000002</v>
      </c>
      <c r="R95" s="35">
        <f t="shared" si="7"/>
        <v>12.698</v>
      </c>
      <c r="S95" s="35"/>
    </row>
    <row r="96" spans="1:19" x14ac:dyDescent="0.2">
      <c r="A96" s="56" t="s">
        <v>408</v>
      </c>
      <c r="B96" s="30" t="s">
        <v>440</v>
      </c>
      <c r="C96" s="125" t="s">
        <v>176</v>
      </c>
      <c r="D96" s="126">
        <v>1</v>
      </c>
      <c r="E96" s="40">
        <v>1900</v>
      </c>
      <c r="F96" s="39">
        <v>2650</v>
      </c>
      <c r="G96" s="38">
        <f t="shared" ref="G96" si="65">N96*$N$12</f>
        <v>0</v>
      </c>
      <c r="H96" s="38">
        <f t="shared" ref="H96" si="66">D96*G96</f>
        <v>0</v>
      </c>
      <c r="I96" s="37">
        <f t="shared" ref="I96" si="67">F96+H96</f>
        <v>2650</v>
      </c>
      <c r="J96" s="38">
        <f t="shared" ref="J96" si="68">I96*$L$12+I96</f>
        <v>3246.25</v>
      </c>
      <c r="K96" s="128" t="s">
        <v>441</v>
      </c>
      <c r="L96" s="105"/>
      <c r="M96" s="35"/>
      <c r="N96" s="35"/>
      <c r="O96" s="35"/>
      <c r="P96" s="33"/>
      <c r="Q96" s="35"/>
      <c r="R96" s="35"/>
      <c r="S96" s="35"/>
    </row>
    <row r="97" spans="1:19" x14ac:dyDescent="0.2">
      <c r="A97" s="56" t="s">
        <v>442</v>
      </c>
      <c r="B97" s="30" t="s">
        <v>409</v>
      </c>
      <c r="C97" s="125" t="s">
        <v>64</v>
      </c>
      <c r="D97" s="126">
        <v>1</v>
      </c>
      <c r="E97" s="40">
        <f t="shared" ref="E97" si="69">M97*$M$12</f>
        <v>75</v>
      </c>
      <c r="F97" s="39">
        <f t="shared" ref="F97" si="70">D97*E97</f>
        <v>75</v>
      </c>
      <c r="G97" s="38">
        <f t="shared" ref="G97" si="71">N97*$N$12</f>
        <v>175</v>
      </c>
      <c r="H97" s="38">
        <f t="shared" ref="H97" si="72">D97*G97</f>
        <v>175</v>
      </c>
      <c r="I97" s="37">
        <f t="shared" ref="I97" si="73">F97+H97</f>
        <v>250</v>
      </c>
      <c r="J97" s="38">
        <f t="shared" ref="J97" si="74">I97*$L$12+I97</f>
        <v>306.25</v>
      </c>
      <c r="K97" s="128">
        <v>89708</v>
      </c>
      <c r="L97" s="105"/>
      <c r="M97" s="35">
        <f t="shared" ref="M97" si="75">Q97</f>
        <v>75</v>
      </c>
      <c r="N97" s="35">
        <f t="shared" ref="N97" si="76">R97</f>
        <v>175</v>
      </c>
      <c r="O97" s="35"/>
      <c r="P97" s="33">
        <v>250</v>
      </c>
      <c r="Q97" s="35">
        <f t="shared" ref="Q97" si="77">P97*$Q$12</f>
        <v>75</v>
      </c>
      <c r="R97" s="35">
        <f t="shared" ref="R97" si="78">P97*$R$12</f>
        <v>175</v>
      </c>
      <c r="S97" s="35"/>
    </row>
    <row r="98" spans="1:19" x14ac:dyDescent="0.2">
      <c r="A98" s="56"/>
      <c r="B98" s="42" t="s">
        <v>146</v>
      </c>
      <c r="C98" s="31"/>
      <c r="D98" s="32"/>
      <c r="E98" s="40"/>
      <c r="F98" s="39"/>
      <c r="G98" s="38"/>
      <c r="H98" s="38"/>
      <c r="I98" s="34">
        <f>SUM(I78:I97)</f>
        <v>5593</v>
      </c>
      <c r="J98" s="148">
        <f>SUM(J78:J97)</f>
        <v>6851.4249999999993</v>
      </c>
      <c r="K98" s="57"/>
      <c r="L98" s="26"/>
      <c r="M98" s="35"/>
      <c r="N98" s="35"/>
      <c r="O98" s="35"/>
      <c r="P98" s="33"/>
      <c r="Q98" s="35"/>
      <c r="R98" s="35"/>
      <c r="S98" s="35"/>
    </row>
    <row r="99" spans="1:19" x14ac:dyDescent="0.2">
      <c r="A99" s="56"/>
      <c r="B99" s="42"/>
      <c r="C99" s="31"/>
      <c r="D99" s="32"/>
      <c r="E99" s="40"/>
      <c r="F99" s="39"/>
      <c r="G99" s="38"/>
      <c r="H99" s="38"/>
      <c r="I99" s="37"/>
      <c r="J99" s="38"/>
      <c r="K99" s="57"/>
      <c r="L99" s="26"/>
      <c r="M99" s="35"/>
      <c r="N99" s="35"/>
      <c r="O99" s="35"/>
      <c r="P99" s="33"/>
      <c r="Q99" s="35"/>
      <c r="R99" s="35"/>
      <c r="S99" s="35"/>
    </row>
    <row r="100" spans="1:19" x14ac:dyDescent="0.2">
      <c r="A100" s="56">
        <v>10</v>
      </c>
      <c r="B100" s="41" t="s">
        <v>395</v>
      </c>
      <c r="C100" s="31"/>
      <c r="D100" s="32"/>
      <c r="E100" s="40"/>
      <c r="F100" s="39"/>
      <c r="G100" s="38"/>
      <c r="H100" s="38"/>
      <c r="I100" s="37"/>
      <c r="J100" s="38"/>
      <c r="K100" s="57"/>
      <c r="L100" s="26"/>
      <c r="M100" s="35"/>
      <c r="N100" s="35"/>
      <c r="O100" s="35"/>
      <c r="P100" s="33"/>
      <c r="Q100" s="35"/>
      <c r="R100" s="35"/>
      <c r="S100" s="35"/>
    </row>
    <row r="101" spans="1:19" ht="25.5" x14ac:dyDescent="0.2">
      <c r="A101" s="56" t="s">
        <v>80</v>
      </c>
      <c r="B101" s="30" t="s">
        <v>74</v>
      </c>
      <c r="C101" s="125" t="s">
        <v>35</v>
      </c>
      <c r="D101" s="126">
        <v>12</v>
      </c>
      <c r="E101" s="40">
        <f t="shared" si="0"/>
        <v>3.1019999999999999</v>
      </c>
      <c r="F101" s="39">
        <f t="shared" si="1"/>
        <v>37.223999999999997</v>
      </c>
      <c r="G101" s="38">
        <f t="shared" si="2"/>
        <v>7.2379999999999995</v>
      </c>
      <c r="H101" s="38">
        <f t="shared" si="3"/>
        <v>86.855999999999995</v>
      </c>
      <c r="I101" s="37">
        <f t="shared" si="4"/>
        <v>124.07999999999998</v>
      </c>
      <c r="J101" s="38">
        <f t="shared" ref="J101:J107" si="79">I101*$L$12+I101</f>
        <v>151.99799999999999</v>
      </c>
      <c r="K101" s="128">
        <v>89355</v>
      </c>
      <c r="L101" s="105"/>
      <c r="M101" s="35">
        <f t="shared" si="5"/>
        <v>3.1019999999999999</v>
      </c>
      <c r="N101" s="35">
        <f t="shared" si="5"/>
        <v>7.2379999999999995</v>
      </c>
      <c r="O101" s="35"/>
      <c r="P101" s="33">
        <v>10.34</v>
      </c>
      <c r="Q101" s="35">
        <f t="shared" si="6"/>
        <v>3.1019999999999999</v>
      </c>
      <c r="R101" s="35">
        <f t="shared" si="7"/>
        <v>7.2379999999999995</v>
      </c>
      <c r="S101" s="35"/>
    </row>
    <row r="102" spans="1:19" ht="25.5" x14ac:dyDescent="0.2">
      <c r="A102" s="56" t="s">
        <v>81</v>
      </c>
      <c r="B102" s="30" t="s">
        <v>76</v>
      </c>
      <c r="C102" s="125" t="s">
        <v>35</v>
      </c>
      <c r="D102" s="126">
        <v>24</v>
      </c>
      <c r="E102" s="40">
        <f t="shared" ref="E102:E196" si="80">M102*$M$12</f>
        <v>3.669</v>
      </c>
      <c r="F102" s="39">
        <f t="shared" ref="F102:F196" si="81">D102*E102</f>
        <v>88.055999999999997</v>
      </c>
      <c r="G102" s="38">
        <f t="shared" ref="G102:G196" si="82">N102*$N$12</f>
        <v>8.5609999999999999</v>
      </c>
      <c r="H102" s="38">
        <f t="shared" ref="H102:H196" si="83">D102*G102</f>
        <v>205.464</v>
      </c>
      <c r="I102" s="37">
        <f t="shared" ref="I102:I196" si="84">F102+H102</f>
        <v>293.52</v>
      </c>
      <c r="J102" s="38">
        <f t="shared" si="79"/>
        <v>359.56200000000001</v>
      </c>
      <c r="K102" s="128">
        <v>89356</v>
      </c>
      <c r="L102" s="105"/>
      <c r="M102" s="35">
        <f t="shared" ref="M102:N196" si="85">Q102</f>
        <v>3.669</v>
      </c>
      <c r="N102" s="35">
        <f t="shared" si="85"/>
        <v>8.5609999999999999</v>
      </c>
      <c r="O102" s="35"/>
      <c r="P102" s="33">
        <v>12.23</v>
      </c>
      <c r="Q102" s="35">
        <f t="shared" ref="Q102:Q196" si="86">P102*$Q$12</f>
        <v>3.669</v>
      </c>
      <c r="R102" s="35">
        <f t="shared" ref="R102:R196" si="87">P102*$R$12</f>
        <v>8.5609999999999999</v>
      </c>
      <c r="S102" s="35"/>
    </row>
    <row r="103" spans="1:19" s="169" customFormat="1" x14ac:dyDescent="0.2">
      <c r="A103" s="56" t="s">
        <v>82</v>
      </c>
      <c r="B103" s="30" t="s">
        <v>406</v>
      </c>
      <c r="C103" s="125" t="s">
        <v>176</v>
      </c>
      <c r="D103" s="126">
        <v>14</v>
      </c>
      <c r="E103" s="40">
        <f t="shared" si="80"/>
        <v>5.2559999999999993</v>
      </c>
      <c r="F103" s="39">
        <f t="shared" si="81"/>
        <v>73.583999999999989</v>
      </c>
      <c r="G103" s="38">
        <f t="shared" si="82"/>
        <v>12.263999999999999</v>
      </c>
      <c r="H103" s="38">
        <f t="shared" si="83"/>
        <v>171.696</v>
      </c>
      <c r="I103" s="37">
        <f t="shared" si="84"/>
        <v>245.27999999999997</v>
      </c>
      <c r="J103" s="38">
        <f t="shared" si="79"/>
        <v>300.46799999999996</v>
      </c>
      <c r="K103" s="128">
        <v>89366</v>
      </c>
      <c r="L103" s="167"/>
      <c r="M103" s="168">
        <f t="shared" si="85"/>
        <v>5.2559999999999993</v>
      </c>
      <c r="N103" s="168">
        <f t="shared" si="85"/>
        <v>12.263999999999999</v>
      </c>
      <c r="O103" s="168"/>
      <c r="P103" s="33">
        <v>17.52</v>
      </c>
      <c r="Q103" s="168">
        <f t="shared" si="86"/>
        <v>5.2559999999999993</v>
      </c>
      <c r="R103" s="168">
        <f t="shared" si="87"/>
        <v>12.263999999999999</v>
      </c>
      <c r="S103" s="168"/>
    </row>
    <row r="104" spans="1:19" x14ac:dyDescent="0.2">
      <c r="A104" s="56" t="s">
        <v>83</v>
      </c>
      <c r="B104" s="30" t="s">
        <v>368</v>
      </c>
      <c r="C104" s="125" t="s">
        <v>176</v>
      </c>
      <c r="D104" s="126">
        <v>6</v>
      </c>
      <c r="E104" s="40">
        <f t="shared" si="80"/>
        <v>0.98399999999999987</v>
      </c>
      <c r="F104" s="39">
        <f t="shared" si="81"/>
        <v>5.903999999999999</v>
      </c>
      <c r="G104" s="38">
        <f t="shared" si="82"/>
        <v>2.2959999999999998</v>
      </c>
      <c r="H104" s="38">
        <f t="shared" si="83"/>
        <v>13.776</v>
      </c>
      <c r="I104" s="37">
        <f t="shared" si="84"/>
        <v>19.68</v>
      </c>
      <c r="J104" s="38">
        <f t="shared" si="79"/>
        <v>24.108000000000001</v>
      </c>
      <c r="K104" s="128">
        <v>89408</v>
      </c>
      <c r="L104" s="105"/>
      <c r="M104" s="35">
        <f t="shared" si="85"/>
        <v>0.98399999999999987</v>
      </c>
      <c r="N104" s="35">
        <f t="shared" si="85"/>
        <v>2.2959999999999998</v>
      </c>
      <c r="O104" s="35"/>
      <c r="P104" s="33">
        <v>3.28</v>
      </c>
      <c r="Q104" s="35">
        <f t="shared" si="86"/>
        <v>0.98399999999999987</v>
      </c>
      <c r="R104" s="35">
        <f t="shared" si="87"/>
        <v>2.2959999999999998</v>
      </c>
      <c r="S104" s="35"/>
    </row>
    <row r="105" spans="1:19" x14ac:dyDescent="0.2">
      <c r="A105" s="56" t="s">
        <v>366</v>
      </c>
      <c r="B105" s="30" t="s">
        <v>369</v>
      </c>
      <c r="C105" s="125" t="s">
        <v>176</v>
      </c>
      <c r="D105" s="126">
        <v>6</v>
      </c>
      <c r="E105" s="40">
        <f t="shared" si="80"/>
        <v>1.3739999999999999</v>
      </c>
      <c r="F105" s="39">
        <f t="shared" si="81"/>
        <v>8.2439999999999998</v>
      </c>
      <c r="G105" s="38">
        <f t="shared" si="82"/>
        <v>3.206</v>
      </c>
      <c r="H105" s="38">
        <f t="shared" si="83"/>
        <v>19.236000000000001</v>
      </c>
      <c r="I105" s="37">
        <f t="shared" si="84"/>
        <v>27.48</v>
      </c>
      <c r="J105" s="38">
        <f t="shared" si="79"/>
        <v>33.662999999999997</v>
      </c>
      <c r="K105" s="128">
        <v>89362</v>
      </c>
      <c r="L105" s="105"/>
      <c r="M105" s="35">
        <f t="shared" si="85"/>
        <v>1.3739999999999999</v>
      </c>
      <c r="N105" s="35">
        <f t="shared" si="85"/>
        <v>3.206</v>
      </c>
      <c r="O105" s="35"/>
      <c r="P105" s="33">
        <v>4.58</v>
      </c>
      <c r="Q105" s="35">
        <f t="shared" si="86"/>
        <v>1.3739999999999999</v>
      </c>
      <c r="R105" s="35">
        <f t="shared" si="87"/>
        <v>3.206</v>
      </c>
      <c r="S105" s="35"/>
    </row>
    <row r="106" spans="1:19" x14ac:dyDescent="0.2">
      <c r="A106" s="56" t="s">
        <v>367</v>
      </c>
      <c r="B106" s="30" t="s">
        <v>370</v>
      </c>
      <c r="C106" s="125" t="s">
        <v>176</v>
      </c>
      <c r="D106" s="126">
        <v>4</v>
      </c>
      <c r="E106" s="40">
        <f t="shared" si="80"/>
        <v>1.1100000000000001</v>
      </c>
      <c r="F106" s="39">
        <f t="shared" si="81"/>
        <v>4.4400000000000004</v>
      </c>
      <c r="G106" s="38">
        <f t="shared" si="82"/>
        <v>2.59</v>
      </c>
      <c r="H106" s="38">
        <f t="shared" si="83"/>
        <v>10.36</v>
      </c>
      <c r="I106" s="37">
        <f t="shared" si="84"/>
        <v>14.8</v>
      </c>
      <c r="J106" s="38">
        <f t="shared" si="79"/>
        <v>18.130000000000003</v>
      </c>
      <c r="K106" s="128">
        <v>89378</v>
      </c>
      <c r="L106" s="105"/>
      <c r="M106" s="35">
        <f t="shared" si="85"/>
        <v>1.1100000000000001</v>
      </c>
      <c r="N106" s="35">
        <f t="shared" si="85"/>
        <v>2.59</v>
      </c>
      <c r="O106" s="35"/>
      <c r="P106" s="33">
        <v>3.7</v>
      </c>
      <c r="Q106" s="35">
        <f t="shared" si="86"/>
        <v>1.1100000000000001</v>
      </c>
      <c r="R106" s="35">
        <f t="shared" si="87"/>
        <v>2.59</v>
      </c>
      <c r="S106" s="35"/>
    </row>
    <row r="107" spans="1:19" ht="25.5" x14ac:dyDescent="0.2">
      <c r="A107" s="56" t="s">
        <v>372</v>
      </c>
      <c r="B107" s="30" t="s">
        <v>191</v>
      </c>
      <c r="C107" s="125" t="s">
        <v>35</v>
      </c>
      <c r="D107" s="126">
        <v>18</v>
      </c>
      <c r="E107" s="40">
        <f t="shared" si="80"/>
        <v>4.4849999999999994</v>
      </c>
      <c r="F107" s="39">
        <f t="shared" si="81"/>
        <v>80.72999999999999</v>
      </c>
      <c r="G107" s="38">
        <f t="shared" si="82"/>
        <v>10.464999999999998</v>
      </c>
      <c r="H107" s="38">
        <f t="shared" si="83"/>
        <v>188.36999999999998</v>
      </c>
      <c r="I107" s="37">
        <f t="shared" si="84"/>
        <v>269.09999999999997</v>
      </c>
      <c r="J107" s="38">
        <f t="shared" si="79"/>
        <v>329.64749999999998</v>
      </c>
      <c r="K107" s="128" t="s">
        <v>371</v>
      </c>
      <c r="L107" s="105"/>
      <c r="M107" s="35">
        <f t="shared" si="85"/>
        <v>4.4849999999999994</v>
      </c>
      <c r="N107" s="35">
        <f t="shared" si="85"/>
        <v>10.464999999999998</v>
      </c>
      <c r="O107" s="35"/>
      <c r="P107" s="33">
        <v>14.95</v>
      </c>
      <c r="Q107" s="35">
        <f t="shared" si="86"/>
        <v>4.4849999999999994</v>
      </c>
      <c r="R107" s="35">
        <f t="shared" si="87"/>
        <v>10.464999999999998</v>
      </c>
      <c r="S107" s="35"/>
    </row>
    <row r="108" spans="1:19" x14ac:dyDescent="0.2">
      <c r="A108" s="56"/>
      <c r="B108" s="42" t="s">
        <v>146</v>
      </c>
      <c r="C108" s="31"/>
      <c r="D108" s="32"/>
      <c r="E108" s="40"/>
      <c r="F108" s="39"/>
      <c r="G108" s="38"/>
      <c r="H108" s="38"/>
      <c r="I108" s="34">
        <f>SUM(I101:I107)</f>
        <v>993.93999999999983</v>
      </c>
      <c r="J108" s="148">
        <f>SUM(J101:J107)</f>
        <v>1217.5764999999999</v>
      </c>
      <c r="K108" s="57"/>
      <c r="L108" s="26"/>
      <c r="M108" s="35"/>
      <c r="N108" s="35"/>
      <c r="O108" s="35"/>
      <c r="P108" s="33"/>
      <c r="Q108" s="35"/>
      <c r="R108" s="35"/>
      <c r="S108" s="35"/>
    </row>
    <row r="109" spans="1:19" x14ac:dyDescent="0.2">
      <c r="A109" s="56"/>
      <c r="B109" s="42"/>
      <c r="C109" s="31"/>
      <c r="D109" s="32"/>
      <c r="E109" s="40"/>
      <c r="F109" s="39"/>
      <c r="G109" s="38"/>
      <c r="H109" s="38"/>
      <c r="I109" s="37"/>
      <c r="J109" s="38" t="s">
        <v>407</v>
      </c>
      <c r="K109" s="57"/>
      <c r="L109" s="26"/>
      <c r="M109" s="35"/>
      <c r="N109" s="35"/>
      <c r="O109" s="35"/>
      <c r="P109" s="33"/>
      <c r="Q109" s="35"/>
      <c r="R109" s="35"/>
      <c r="S109" s="35"/>
    </row>
    <row r="110" spans="1:19" x14ac:dyDescent="0.2">
      <c r="A110" s="56">
        <v>11</v>
      </c>
      <c r="B110" s="41" t="s">
        <v>79</v>
      </c>
      <c r="C110" s="31"/>
      <c r="D110" s="32"/>
      <c r="E110" s="40"/>
      <c r="F110" s="39"/>
      <c r="G110" s="38"/>
      <c r="H110" s="38"/>
      <c r="I110" s="37"/>
      <c r="J110" s="38"/>
      <c r="K110" s="57"/>
      <c r="L110" s="26"/>
      <c r="M110" s="35"/>
      <c r="N110" s="35"/>
      <c r="O110" s="35"/>
      <c r="P110" s="33"/>
      <c r="Q110" s="35"/>
      <c r="R110" s="35"/>
      <c r="S110" s="35"/>
    </row>
    <row r="111" spans="1:19" x14ac:dyDescent="0.2">
      <c r="A111" s="56" t="s">
        <v>85</v>
      </c>
      <c r="B111" s="30" t="s">
        <v>375</v>
      </c>
      <c r="C111" s="125" t="s">
        <v>54</v>
      </c>
      <c r="D111" s="126">
        <v>2</v>
      </c>
      <c r="E111" s="40">
        <f t="shared" si="80"/>
        <v>84.15</v>
      </c>
      <c r="F111" s="39">
        <f t="shared" si="81"/>
        <v>168.3</v>
      </c>
      <c r="G111" s="38">
        <f t="shared" si="82"/>
        <v>346.21</v>
      </c>
      <c r="H111" s="38">
        <f t="shared" si="83"/>
        <v>692.42</v>
      </c>
      <c r="I111" s="37">
        <f t="shared" si="84"/>
        <v>860.72</v>
      </c>
      <c r="J111" s="38">
        <f t="shared" ref="J111:J118" si="88">I111*$L$12+I111</f>
        <v>1054.3820000000001</v>
      </c>
      <c r="K111" s="57" t="s">
        <v>378</v>
      </c>
      <c r="L111" s="105"/>
      <c r="M111" s="35">
        <v>84.15</v>
      </c>
      <c r="N111" s="35">
        <v>346.21</v>
      </c>
      <c r="O111" s="35"/>
      <c r="P111" s="33">
        <v>0</v>
      </c>
      <c r="Q111" s="35">
        <f t="shared" si="86"/>
        <v>0</v>
      </c>
      <c r="R111" s="35">
        <f t="shared" si="87"/>
        <v>0</v>
      </c>
      <c r="S111" s="35"/>
    </row>
    <row r="112" spans="1:19" x14ac:dyDescent="0.2">
      <c r="A112" s="56" t="s">
        <v>196</v>
      </c>
      <c r="B112" s="30" t="s">
        <v>376</v>
      </c>
      <c r="C112" s="125" t="s">
        <v>54</v>
      </c>
      <c r="D112" s="126">
        <v>3</v>
      </c>
      <c r="E112" s="40">
        <f t="shared" si="80"/>
        <v>84.15</v>
      </c>
      <c r="F112" s="39">
        <f t="shared" si="81"/>
        <v>252.45000000000002</v>
      </c>
      <c r="G112" s="38">
        <f t="shared" si="82"/>
        <v>270.54000000000002</v>
      </c>
      <c r="H112" s="38">
        <f t="shared" si="83"/>
        <v>811.62000000000012</v>
      </c>
      <c r="I112" s="37">
        <f t="shared" si="84"/>
        <v>1064.0700000000002</v>
      </c>
      <c r="J112" s="38">
        <f t="shared" si="88"/>
        <v>1303.4857500000003</v>
      </c>
      <c r="K112" s="57" t="s">
        <v>377</v>
      </c>
      <c r="L112" s="105"/>
      <c r="M112" s="35">
        <v>84.15</v>
      </c>
      <c r="N112" s="35">
        <v>270.54000000000002</v>
      </c>
      <c r="O112" s="35"/>
      <c r="P112" s="33">
        <v>0</v>
      </c>
      <c r="Q112" s="35">
        <f t="shared" si="86"/>
        <v>0</v>
      </c>
      <c r="R112" s="35">
        <f t="shared" si="87"/>
        <v>0</v>
      </c>
      <c r="S112" s="35"/>
    </row>
    <row r="113" spans="1:19" ht="25.5" x14ac:dyDescent="0.2">
      <c r="A113" s="56" t="s">
        <v>197</v>
      </c>
      <c r="B113" s="30" t="s">
        <v>380</v>
      </c>
      <c r="C113" s="125" t="s">
        <v>54</v>
      </c>
      <c r="D113" s="126">
        <v>5</v>
      </c>
      <c r="E113" s="40">
        <f t="shared" si="80"/>
        <v>12.1</v>
      </c>
      <c r="F113" s="39">
        <f t="shared" si="81"/>
        <v>60.5</v>
      </c>
      <c r="G113" s="38">
        <f t="shared" si="82"/>
        <v>25.26</v>
      </c>
      <c r="H113" s="38">
        <f t="shared" si="83"/>
        <v>126.30000000000001</v>
      </c>
      <c r="I113" s="37">
        <f t="shared" si="84"/>
        <v>186.8</v>
      </c>
      <c r="J113" s="38">
        <f t="shared" si="88"/>
        <v>228.83</v>
      </c>
      <c r="K113" s="57" t="s">
        <v>245</v>
      </c>
      <c r="L113" s="105"/>
      <c r="M113" s="35">
        <v>12.1</v>
      </c>
      <c r="N113" s="35">
        <v>25.26</v>
      </c>
      <c r="O113" s="35"/>
      <c r="P113" s="33">
        <v>0</v>
      </c>
      <c r="Q113" s="35">
        <f t="shared" si="86"/>
        <v>0</v>
      </c>
      <c r="R113" s="35">
        <f t="shared" si="87"/>
        <v>0</v>
      </c>
      <c r="S113" s="35"/>
    </row>
    <row r="114" spans="1:19" x14ac:dyDescent="0.2">
      <c r="A114" s="56" t="s">
        <v>198</v>
      </c>
      <c r="B114" s="30" t="s">
        <v>374</v>
      </c>
      <c r="C114" s="125" t="s">
        <v>54</v>
      </c>
      <c r="D114" s="126">
        <v>8</v>
      </c>
      <c r="E114" s="40">
        <f t="shared" si="80"/>
        <v>18.22</v>
      </c>
      <c r="F114" s="39">
        <f t="shared" si="81"/>
        <v>145.76</v>
      </c>
      <c r="G114" s="38">
        <f t="shared" si="82"/>
        <v>211.32</v>
      </c>
      <c r="H114" s="38">
        <f t="shared" si="83"/>
        <v>1690.56</v>
      </c>
      <c r="I114" s="37">
        <f t="shared" si="84"/>
        <v>1836.32</v>
      </c>
      <c r="J114" s="38">
        <f t="shared" si="88"/>
        <v>2249.4919999999997</v>
      </c>
      <c r="K114" s="57" t="s">
        <v>379</v>
      </c>
      <c r="L114" s="105"/>
      <c r="M114" s="35">
        <v>18.22</v>
      </c>
      <c r="N114" s="35">
        <v>211.32</v>
      </c>
      <c r="O114" s="35"/>
      <c r="P114" s="33">
        <v>0</v>
      </c>
      <c r="Q114" s="35">
        <f t="shared" si="86"/>
        <v>0</v>
      </c>
      <c r="R114" s="35">
        <f t="shared" si="87"/>
        <v>0</v>
      </c>
      <c r="S114" s="35"/>
    </row>
    <row r="115" spans="1:19" x14ac:dyDescent="0.2">
      <c r="A115" s="56" t="s">
        <v>199</v>
      </c>
      <c r="B115" s="30" t="s">
        <v>381</v>
      </c>
      <c r="C115" s="125" t="s">
        <v>54</v>
      </c>
      <c r="D115" s="126">
        <v>2</v>
      </c>
      <c r="E115" s="40">
        <f t="shared" si="80"/>
        <v>6.95</v>
      </c>
      <c r="F115" s="39">
        <f t="shared" si="81"/>
        <v>13.9</v>
      </c>
      <c r="G115" s="38">
        <f t="shared" si="82"/>
        <v>253.07</v>
      </c>
      <c r="H115" s="38">
        <f t="shared" si="83"/>
        <v>506.14</v>
      </c>
      <c r="I115" s="37">
        <f t="shared" si="84"/>
        <v>520.04</v>
      </c>
      <c r="J115" s="38">
        <f t="shared" si="88"/>
        <v>637.04899999999998</v>
      </c>
      <c r="K115" s="57" t="s">
        <v>439</v>
      </c>
      <c r="L115" s="105"/>
      <c r="M115" s="35">
        <v>6.95</v>
      </c>
      <c r="N115" s="35">
        <v>253.07</v>
      </c>
      <c r="O115" s="35"/>
      <c r="P115" s="33">
        <v>0</v>
      </c>
      <c r="Q115" s="35">
        <f t="shared" si="86"/>
        <v>0</v>
      </c>
      <c r="R115" s="35">
        <f t="shared" si="87"/>
        <v>0</v>
      </c>
      <c r="S115" s="35"/>
    </row>
    <row r="116" spans="1:19" ht="25.5" x14ac:dyDescent="0.2">
      <c r="A116" s="56" t="s">
        <v>200</v>
      </c>
      <c r="B116" s="30" t="s">
        <v>373</v>
      </c>
      <c r="C116" s="125" t="s">
        <v>54</v>
      </c>
      <c r="D116" s="126">
        <v>6</v>
      </c>
      <c r="E116" s="40">
        <f t="shared" si="80"/>
        <v>156</v>
      </c>
      <c r="F116" s="39">
        <f t="shared" si="81"/>
        <v>936</v>
      </c>
      <c r="G116" s="38">
        <f t="shared" si="82"/>
        <v>364</v>
      </c>
      <c r="H116" s="38">
        <f t="shared" si="83"/>
        <v>2184</v>
      </c>
      <c r="I116" s="37">
        <f t="shared" si="84"/>
        <v>3120</v>
      </c>
      <c r="J116" s="38">
        <f t="shared" si="88"/>
        <v>3822</v>
      </c>
      <c r="K116" s="128" t="s">
        <v>245</v>
      </c>
      <c r="L116" s="127"/>
      <c r="M116" s="35">
        <f t="shared" si="85"/>
        <v>156</v>
      </c>
      <c r="N116" s="35">
        <f t="shared" si="85"/>
        <v>364</v>
      </c>
      <c r="O116" s="35"/>
      <c r="P116" s="33">
        <v>520</v>
      </c>
      <c r="Q116" s="35">
        <f t="shared" si="86"/>
        <v>156</v>
      </c>
      <c r="R116" s="35">
        <f t="shared" si="87"/>
        <v>364</v>
      </c>
      <c r="S116" s="35"/>
    </row>
    <row r="117" spans="1:19" x14ac:dyDescent="0.2">
      <c r="A117" s="56" t="s">
        <v>382</v>
      </c>
      <c r="B117" s="30" t="s">
        <v>385</v>
      </c>
      <c r="C117" s="125" t="s">
        <v>54</v>
      </c>
      <c r="D117" s="126">
        <v>3</v>
      </c>
      <c r="E117" s="40">
        <f t="shared" si="80"/>
        <v>7.01</v>
      </c>
      <c r="F117" s="39">
        <f t="shared" si="81"/>
        <v>21.03</v>
      </c>
      <c r="G117" s="38">
        <f t="shared" si="82"/>
        <v>37.9</v>
      </c>
      <c r="H117" s="38">
        <f t="shared" si="83"/>
        <v>113.69999999999999</v>
      </c>
      <c r="I117" s="37">
        <f t="shared" si="84"/>
        <v>134.72999999999999</v>
      </c>
      <c r="J117" s="38">
        <f t="shared" si="88"/>
        <v>165.04424999999998</v>
      </c>
      <c r="K117" s="128">
        <v>42957</v>
      </c>
      <c r="L117" s="127"/>
      <c r="M117" s="35">
        <v>7.01</v>
      </c>
      <c r="N117" s="35">
        <v>37.9</v>
      </c>
      <c r="O117" s="35"/>
      <c r="P117" s="33">
        <v>0</v>
      </c>
      <c r="Q117" s="35">
        <f t="shared" si="86"/>
        <v>0</v>
      </c>
      <c r="R117" s="35">
        <f t="shared" si="87"/>
        <v>0</v>
      </c>
      <c r="S117" s="35"/>
    </row>
    <row r="118" spans="1:19" x14ac:dyDescent="0.2">
      <c r="A118" s="56" t="s">
        <v>383</v>
      </c>
      <c r="B118" s="30" t="s">
        <v>384</v>
      </c>
      <c r="C118" s="125" t="s">
        <v>54</v>
      </c>
      <c r="D118" s="126">
        <v>8</v>
      </c>
      <c r="E118" s="40">
        <f t="shared" si="80"/>
        <v>7.01</v>
      </c>
      <c r="F118" s="39">
        <f t="shared" si="81"/>
        <v>56.08</v>
      </c>
      <c r="G118" s="38">
        <f t="shared" si="82"/>
        <v>37.9</v>
      </c>
      <c r="H118" s="38">
        <f t="shared" si="83"/>
        <v>303.2</v>
      </c>
      <c r="I118" s="37">
        <f t="shared" si="84"/>
        <v>359.28</v>
      </c>
      <c r="J118" s="38">
        <f t="shared" si="88"/>
        <v>440.11799999999994</v>
      </c>
      <c r="K118" s="128">
        <v>43807</v>
      </c>
      <c r="L118" s="127"/>
      <c r="M118" s="35">
        <v>7.01</v>
      </c>
      <c r="N118" s="35">
        <v>37.9</v>
      </c>
      <c r="O118" s="35"/>
      <c r="P118" s="33">
        <v>0</v>
      </c>
      <c r="Q118" s="35">
        <f t="shared" si="86"/>
        <v>0</v>
      </c>
      <c r="R118" s="35">
        <f t="shared" si="87"/>
        <v>0</v>
      </c>
      <c r="S118" s="35"/>
    </row>
    <row r="119" spans="1:19" x14ac:dyDescent="0.2">
      <c r="A119" s="56"/>
      <c r="B119" s="42" t="s">
        <v>146</v>
      </c>
      <c r="C119" s="31"/>
      <c r="D119" s="32"/>
      <c r="E119" s="40"/>
      <c r="F119" s="39"/>
      <c r="G119" s="38"/>
      <c r="H119" s="38"/>
      <c r="I119" s="34">
        <f>SUM(I111:I118)</f>
        <v>8081.9599999999991</v>
      </c>
      <c r="J119" s="148">
        <f>SUM(J111:J118)</f>
        <v>9900.4010000000017</v>
      </c>
      <c r="K119" s="57"/>
      <c r="L119" s="26"/>
      <c r="M119" s="35"/>
      <c r="N119" s="35"/>
      <c r="O119" s="35"/>
      <c r="P119" s="33"/>
      <c r="Q119" s="35"/>
      <c r="R119" s="35"/>
      <c r="S119" s="35"/>
    </row>
    <row r="120" spans="1:19" x14ac:dyDescent="0.2">
      <c r="A120" s="56"/>
      <c r="B120" s="42"/>
      <c r="C120" s="31"/>
      <c r="D120" s="32"/>
      <c r="E120" s="40"/>
      <c r="F120" s="39"/>
      <c r="G120" s="38"/>
      <c r="H120" s="38"/>
      <c r="I120" s="37"/>
      <c r="J120" s="38"/>
      <c r="K120" s="57"/>
      <c r="L120" s="26"/>
      <c r="M120" s="35"/>
      <c r="N120" s="35"/>
      <c r="O120" s="35"/>
      <c r="P120" s="33"/>
      <c r="Q120" s="35"/>
      <c r="R120" s="35"/>
      <c r="S120" s="35"/>
    </row>
    <row r="121" spans="1:19" x14ac:dyDescent="0.2">
      <c r="A121" s="56">
        <v>12</v>
      </c>
      <c r="B121" s="41" t="s">
        <v>84</v>
      </c>
      <c r="C121" s="31"/>
      <c r="D121" s="32"/>
      <c r="E121" s="40"/>
      <c r="F121" s="39"/>
      <c r="G121" s="38"/>
      <c r="H121" s="38"/>
      <c r="I121" s="37"/>
      <c r="J121" s="38"/>
      <c r="K121" s="57"/>
      <c r="L121" s="26"/>
      <c r="M121" s="35"/>
      <c r="N121" s="35"/>
      <c r="O121" s="35"/>
      <c r="P121" s="33"/>
      <c r="Q121" s="35"/>
      <c r="R121" s="35"/>
      <c r="S121" s="35"/>
    </row>
    <row r="122" spans="1:19" x14ac:dyDescent="0.2">
      <c r="A122" s="56" t="s">
        <v>87</v>
      </c>
      <c r="B122" s="30" t="s">
        <v>258</v>
      </c>
      <c r="C122" s="125" t="s">
        <v>35</v>
      </c>
      <c r="D122" s="126">
        <v>36</v>
      </c>
      <c r="E122" s="40">
        <f t="shared" si="80"/>
        <v>9.1319999999999997</v>
      </c>
      <c r="F122" s="39">
        <f t="shared" si="81"/>
        <v>328.75200000000001</v>
      </c>
      <c r="G122" s="38">
        <f t="shared" si="82"/>
        <v>21.308</v>
      </c>
      <c r="H122" s="38">
        <f t="shared" si="83"/>
        <v>767.08799999999997</v>
      </c>
      <c r="I122" s="37">
        <f t="shared" si="84"/>
        <v>1095.8399999999999</v>
      </c>
      <c r="J122" s="38">
        <f t="shared" ref="J122:J123" si="89">I122*$L$12+I122</f>
        <v>1342.404</v>
      </c>
      <c r="K122" s="128">
        <v>89714</v>
      </c>
      <c r="L122" s="105"/>
      <c r="M122" s="35">
        <f t="shared" si="85"/>
        <v>9.1319999999999997</v>
      </c>
      <c r="N122" s="35">
        <f t="shared" si="85"/>
        <v>21.308</v>
      </c>
      <c r="O122" s="35"/>
      <c r="P122" s="33">
        <v>30.44</v>
      </c>
      <c r="Q122" s="35">
        <f t="shared" si="86"/>
        <v>9.1319999999999997</v>
      </c>
      <c r="R122" s="35">
        <f t="shared" si="87"/>
        <v>21.308</v>
      </c>
      <c r="S122" s="35"/>
    </row>
    <row r="123" spans="1:19" x14ac:dyDescent="0.2">
      <c r="A123" s="56" t="s">
        <v>287</v>
      </c>
      <c r="B123" s="30" t="s">
        <v>261</v>
      </c>
      <c r="C123" s="125" t="s">
        <v>64</v>
      </c>
      <c r="D123" s="126">
        <v>3</v>
      </c>
      <c r="E123" s="40">
        <f t="shared" si="80"/>
        <v>3.726</v>
      </c>
      <c r="F123" s="39">
        <f t="shared" si="81"/>
        <v>11.178000000000001</v>
      </c>
      <c r="G123" s="38">
        <f t="shared" si="82"/>
        <v>8.6939999999999991</v>
      </c>
      <c r="H123" s="38">
        <f t="shared" si="83"/>
        <v>26.081999999999997</v>
      </c>
      <c r="I123" s="37">
        <f t="shared" si="84"/>
        <v>37.26</v>
      </c>
      <c r="J123" s="38">
        <f t="shared" si="89"/>
        <v>45.643499999999996</v>
      </c>
      <c r="K123" s="128">
        <v>89744</v>
      </c>
      <c r="L123" s="105"/>
      <c r="M123" s="35">
        <f t="shared" si="85"/>
        <v>3.726</v>
      </c>
      <c r="N123" s="35">
        <f t="shared" si="85"/>
        <v>8.6939999999999991</v>
      </c>
      <c r="O123" s="35"/>
      <c r="P123" s="33">
        <v>12.42</v>
      </c>
      <c r="Q123" s="35">
        <f t="shared" si="86"/>
        <v>3.726</v>
      </c>
      <c r="R123" s="35">
        <f t="shared" si="87"/>
        <v>8.6939999999999991</v>
      </c>
      <c r="S123" s="35"/>
    </row>
    <row r="124" spans="1:19" x14ac:dyDescent="0.2">
      <c r="A124" s="56"/>
      <c r="B124" s="42" t="s">
        <v>146</v>
      </c>
      <c r="C124" s="31"/>
      <c r="D124" s="32"/>
      <c r="E124" s="40"/>
      <c r="F124" s="39"/>
      <c r="G124" s="38"/>
      <c r="H124" s="38"/>
      <c r="I124" s="34">
        <f>SUM(I122:I123)</f>
        <v>1133.0999999999999</v>
      </c>
      <c r="J124" s="148">
        <f>SUM(J122:J123)</f>
        <v>1388.0474999999999</v>
      </c>
      <c r="K124" s="57"/>
      <c r="L124" s="26"/>
      <c r="M124" s="35"/>
      <c r="N124" s="35"/>
      <c r="O124" s="35"/>
      <c r="P124" s="33"/>
      <c r="Q124" s="35"/>
      <c r="R124" s="35"/>
      <c r="S124" s="35"/>
    </row>
    <row r="125" spans="1:19" x14ac:dyDescent="0.2">
      <c r="A125" s="56"/>
      <c r="B125" s="42"/>
      <c r="C125" s="31"/>
      <c r="D125" s="32"/>
      <c r="E125" s="40"/>
      <c r="F125" s="39"/>
      <c r="G125" s="38"/>
      <c r="H125" s="38"/>
      <c r="I125" s="37"/>
      <c r="J125" s="38"/>
      <c r="K125" s="57"/>
      <c r="L125" s="26"/>
      <c r="M125" s="35"/>
      <c r="N125" s="35"/>
      <c r="O125" s="35"/>
      <c r="P125" s="33"/>
      <c r="Q125" s="35"/>
      <c r="R125" s="35"/>
      <c r="S125" s="35"/>
    </row>
    <row r="126" spans="1:19" x14ac:dyDescent="0.2">
      <c r="A126" s="56">
        <v>13</v>
      </c>
      <c r="B126" s="41" t="s">
        <v>86</v>
      </c>
      <c r="C126" s="31"/>
      <c r="D126" s="32"/>
      <c r="E126" s="40"/>
      <c r="F126" s="39"/>
      <c r="G126" s="38"/>
      <c r="H126" s="38"/>
      <c r="I126" s="37"/>
      <c r="J126" s="38"/>
      <c r="K126" s="57"/>
      <c r="L126" s="105"/>
      <c r="M126" s="35"/>
      <c r="N126" s="35"/>
      <c r="O126" s="35"/>
      <c r="P126" s="33"/>
      <c r="Q126" s="35"/>
      <c r="R126" s="35"/>
      <c r="S126" s="35"/>
    </row>
    <row r="127" spans="1:19" x14ac:dyDescent="0.2">
      <c r="A127" s="56" t="s">
        <v>100</v>
      </c>
      <c r="B127" s="30" t="s">
        <v>306</v>
      </c>
      <c r="C127" s="125" t="s">
        <v>35</v>
      </c>
      <c r="D127" s="126">
        <v>200</v>
      </c>
      <c r="E127" s="40">
        <f t="shared" ref="E127:E176" si="90">M127*$M$12</f>
        <v>1.401</v>
      </c>
      <c r="F127" s="39">
        <f t="shared" ref="F127:F176" si="91">D127*E127</f>
        <v>280.2</v>
      </c>
      <c r="G127" s="38">
        <f t="shared" ref="G127:G175" si="92">N127*$N$12</f>
        <v>3.2689999999999997</v>
      </c>
      <c r="H127" s="38">
        <f t="shared" ref="H127:H176" si="93">D127*G127</f>
        <v>653.79999999999995</v>
      </c>
      <c r="I127" s="37">
        <f t="shared" ref="I127:I176" si="94">F127+H127</f>
        <v>934</v>
      </c>
      <c r="J127" s="38">
        <f t="shared" ref="J127:J177" si="95">I127*$L$12+I127</f>
        <v>1144.1500000000001</v>
      </c>
      <c r="K127" s="57">
        <v>72934</v>
      </c>
      <c r="L127" s="105"/>
      <c r="M127" s="35">
        <f t="shared" ref="M127:N143" si="96">Q127</f>
        <v>1.401</v>
      </c>
      <c r="N127" s="35">
        <f t="shared" si="96"/>
        <v>3.2689999999999997</v>
      </c>
      <c r="O127" s="35"/>
      <c r="P127" s="33">
        <v>4.67</v>
      </c>
      <c r="Q127" s="35">
        <f t="shared" ref="Q127:Q176" si="97">P127*$Q$12</f>
        <v>1.401</v>
      </c>
      <c r="R127" s="35">
        <f t="shared" ref="R127:R176" si="98">P127*$R$12</f>
        <v>3.2689999999999997</v>
      </c>
      <c r="S127" s="35"/>
    </row>
    <row r="128" spans="1:19" x14ac:dyDescent="0.2">
      <c r="A128" s="56" t="s">
        <v>102</v>
      </c>
      <c r="B128" s="30" t="s">
        <v>307</v>
      </c>
      <c r="C128" s="125" t="s">
        <v>35</v>
      </c>
      <c r="D128" s="126">
        <v>500</v>
      </c>
      <c r="E128" s="40">
        <f t="shared" si="90"/>
        <v>1.401</v>
      </c>
      <c r="F128" s="39">
        <f t="shared" si="91"/>
        <v>700.5</v>
      </c>
      <c r="G128" s="38">
        <f t="shared" si="92"/>
        <v>3.2689999999999997</v>
      </c>
      <c r="H128" s="38">
        <f t="shared" si="93"/>
        <v>1634.4999999999998</v>
      </c>
      <c r="I128" s="37">
        <f t="shared" si="94"/>
        <v>2335</v>
      </c>
      <c r="J128" s="38">
        <f t="shared" si="95"/>
        <v>2860.375</v>
      </c>
      <c r="K128" s="57">
        <v>72934</v>
      </c>
      <c r="L128" s="105"/>
      <c r="M128" s="35">
        <f t="shared" si="96"/>
        <v>1.401</v>
      </c>
      <c r="N128" s="35">
        <f t="shared" si="96"/>
        <v>3.2689999999999997</v>
      </c>
      <c r="O128" s="35"/>
      <c r="P128" s="33">
        <v>4.67</v>
      </c>
      <c r="Q128" s="35">
        <f t="shared" si="97"/>
        <v>1.401</v>
      </c>
      <c r="R128" s="35">
        <f t="shared" si="98"/>
        <v>3.2689999999999997</v>
      </c>
      <c r="S128" s="35"/>
    </row>
    <row r="129" spans="1:19" x14ac:dyDescent="0.2">
      <c r="A129" s="56" t="s">
        <v>104</v>
      </c>
      <c r="B129" s="30" t="s">
        <v>308</v>
      </c>
      <c r="C129" s="125" t="s">
        <v>35</v>
      </c>
      <c r="D129" s="126">
        <v>100</v>
      </c>
      <c r="E129" s="40">
        <f t="shared" si="90"/>
        <v>1.77</v>
      </c>
      <c r="F129" s="39">
        <f t="shared" si="91"/>
        <v>177</v>
      </c>
      <c r="G129" s="38">
        <f t="shared" si="92"/>
        <v>4.13</v>
      </c>
      <c r="H129" s="38">
        <f t="shared" si="93"/>
        <v>413</v>
      </c>
      <c r="I129" s="37">
        <f t="shared" si="94"/>
        <v>590</v>
      </c>
      <c r="J129" s="38">
        <f t="shared" si="95"/>
        <v>722.75</v>
      </c>
      <c r="K129" s="57">
        <v>72935</v>
      </c>
      <c r="L129" s="105"/>
      <c r="M129" s="35">
        <f t="shared" si="96"/>
        <v>1.77</v>
      </c>
      <c r="N129" s="35">
        <f t="shared" si="96"/>
        <v>4.13</v>
      </c>
      <c r="O129" s="35"/>
      <c r="P129" s="33">
        <v>5.9</v>
      </c>
      <c r="Q129" s="35">
        <f t="shared" si="97"/>
        <v>1.77</v>
      </c>
      <c r="R129" s="35">
        <f t="shared" si="98"/>
        <v>4.13</v>
      </c>
      <c r="S129" s="35"/>
    </row>
    <row r="130" spans="1:19" x14ac:dyDescent="0.2">
      <c r="A130" s="56" t="s">
        <v>105</v>
      </c>
      <c r="B130" s="30" t="s">
        <v>309</v>
      </c>
      <c r="C130" s="125" t="s">
        <v>64</v>
      </c>
      <c r="D130" s="126">
        <v>1</v>
      </c>
      <c r="E130" s="40">
        <f t="shared" si="90"/>
        <v>160.953</v>
      </c>
      <c r="F130" s="39">
        <f t="shared" si="91"/>
        <v>160.953</v>
      </c>
      <c r="G130" s="38">
        <f t="shared" si="92"/>
        <v>375.55699999999996</v>
      </c>
      <c r="H130" s="38">
        <f t="shared" si="93"/>
        <v>375.55699999999996</v>
      </c>
      <c r="I130" s="37">
        <f t="shared" si="94"/>
        <v>536.51</v>
      </c>
      <c r="J130" s="38">
        <f t="shared" si="95"/>
        <v>657.22474999999997</v>
      </c>
      <c r="K130" s="57" t="s">
        <v>351</v>
      </c>
      <c r="L130" s="105"/>
      <c r="M130" s="35">
        <f>Q130</f>
        <v>160.953</v>
      </c>
      <c r="N130" s="35">
        <f>R130</f>
        <v>375.55699999999996</v>
      </c>
      <c r="O130" s="35"/>
      <c r="P130" s="33">
        <v>536.51</v>
      </c>
      <c r="Q130" s="35">
        <f t="shared" si="97"/>
        <v>160.953</v>
      </c>
      <c r="R130" s="35">
        <f t="shared" si="98"/>
        <v>375.55699999999996</v>
      </c>
      <c r="S130" s="35"/>
    </row>
    <row r="131" spans="1:19" x14ac:dyDescent="0.2">
      <c r="A131" s="56" t="s">
        <v>106</v>
      </c>
      <c r="B131" s="30" t="s">
        <v>310</v>
      </c>
      <c r="C131" s="125" t="s">
        <v>64</v>
      </c>
      <c r="D131" s="126">
        <v>1</v>
      </c>
      <c r="E131" s="40">
        <f t="shared" si="90"/>
        <v>48.927</v>
      </c>
      <c r="F131" s="39">
        <f t="shared" si="91"/>
        <v>48.927</v>
      </c>
      <c r="G131" s="38">
        <f t="shared" si="92"/>
        <v>114.163</v>
      </c>
      <c r="H131" s="38">
        <f t="shared" si="93"/>
        <v>114.163</v>
      </c>
      <c r="I131" s="37">
        <f t="shared" si="94"/>
        <v>163.09</v>
      </c>
      <c r="J131" s="38">
        <f t="shared" si="95"/>
        <v>199.78525000000002</v>
      </c>
      <c r="K131" s="57">
        <v>83370</v>
      </c>
      <c r="L131" s="105"/>
      <c r="M131" s="35">
        <f t="shared" ref="M131" si="99">Q131</f>
        <v>48.927</v>
      </c>
      <c r="N131" s="35">
        <f>R131</f>
        <v>114.163</v>
      </c>
      <c r="O131" s="35"/>
      <c r="P131" s="33">
        <v>163.09</v>
      </c>
      <c r="Q131" s="35">
        <f t="shared" si="97"/>
        <v>48.927</v>
      </c>
      <c r="R131" s="35">
        <f t="shared" si="98"/>
        <v>114.163</v>
      </c>
      <c r="S131" s="35"/>
    </row>
    <row r="132" spans="1:19" x14ac:dyDescent="0.2">
      <c r="A132" s="56" t="s">
        <v>201</v>
      </c>
      <c r="B132" s="30" t="s">
        <v>410</v>
      </c>
      <c r="C132" s="125" t="s">
        <v>64</v>
      </c>
      <c r="D132" s="126">
        <v>11</v>
      </c>
      <c r="E132" s="40">
        <f t="shared" si="90"/>
        <v>28.337999999999997</v>
      </c>
      <c r="F132" s="39">
        <f t="shared" si="91"/>
        <v>311.71799999999996</v>
      </c>
      <c r="G132" s="38">
        <f t="shared" si="92"/>
        <v>66.121999999999986</v>
      </c>
      <c r="H132" s="38">
        <f t="shared" si="93"/>
        <v>727.34199999999987</v>
      </c>
      <c r="I132" s="37">
        <f t="shared" si="94"/>
        <v>1039.06</v>
      </c>
      <c r="J132" s="38">
        <f t="shared" si="95"/>
        <v>1272.8485000000001</v>
      </c>
      <c r="K132" s="57" t="s">
        <v>97</v>
      </c>
      <c r="L132" s="105"/>
      <c r="M132" s="35">
        <f t="shared" ref="M132" si="100">Q132</f>
        <v>28.337999999999997</v>
      </c>
      <c r="N132" s="35">
        <f>R132</f>
        <v>66.121999999999986</v>
      </c>
      <c r="O132" s="35"/>
      <c r="P132" s="33">
        <v>94.46</v>
      </c>
      <c r="Q132" s="35">
        <f t="shared" si="97"/>
        <v>28.337999999999997</v>
      </c>
      <c r="R132" s="35">
        <f t="shared" si="98"/>
        <v>66.121999999999986</v>
      </c>
      <c r="S132" s="35"/>
    </row>
    <row r="133" spans="1:19" x14ac:dyDescent="0.2">
      <c r="A133" s="56" t="s">
        <v>202</v>
      </c>
      <c r="B133" s="30" t="s">
        <v>311</v>
      </c>
      <c r="C133" s="125" t="s">
        <v>64</v>
      </c>
      <c r="D133" s="126">
        <v>59</v>
      </c>
      <c r="E133" s="40">
        <f t="shared" si="90"/>
        <v>1.7369999999999999</v>
      </c>
      <c r="F133" s="39">
        <f t="shared" si="91"/>
        <v>102.48299999999999</v>
      </c>
      <c r="G133" s="38">
        <f t="shared" si="92"/>
        <v>4.0529999999999999</v>
      </c>
      <c r="H133" s="38">
        <f t="shared" si="93"/>
        <v>239.12700000000001</v>
      </c>
      <c r="I133" s="37">
        <f t="shared" si="94"/>
        <v>341.61</v>
      </c>
      <c r="J133" s="38">
        <f t="shared" si="95"/>
        <v>418.47225000000003</v>
      </c>
      <c r="K133" s="57">
        <v>83387</v>
      </c>
      <c r="L133" s="105"/>
      <c r="M133" s="35">
        <f t="shared" si="96"/>
        <v>1.7369999999999999</v>
      </c>
      <c r="N133" s="35">
        <f t="shared" si="96"/>
        <v>4.0529999999999999</v>
      </c>
      <c r="O133" s="35"/>
      <c r="P133" s="33">
        <v>5.79</v>
      </c>
      <c r="Q133" s="35">
        <f t="shared" si="97"/>
        <v>1.7369999999999999</v>
      </c>
      <c r="R133" s="35">
        <f t="shared" si="98"/>
        <v>4.0529999999999999</v>
      </c>
      <c r="S133" s="35"/>
    </row>
    <row r="134" spans="1:19" x14ac:dyDescent="0.2">
      <c r="A134" s="56" t="s">
        <v>203</v>
      </c>
      <c r="B134" s="30" t="s">
        <v>312</v>
      </c>
      <c r="C134" s="125" t="s">
        <v>64</v>
      </c>
      <c r="D134" s="126">
        <v>42</v>
      </c>
      <c r="E134" s="40">
        <f t="shared" si="90"/>
        <v>3.7079999999999997</v>
      </c>
      <c r="F134" s="39">
        <f t="shared" si="91"/>
        <v>155.73599999999999</v>
      </c>
      <c r="G134" s="38">
        <f t="shared" si="92"/>
        <v>8.6519999999999992</v>
      </c>
      <c r="H134" s="38">
        <f t="shared" si="93"/>
        <v>363.38399999999996</v>
      </c>
      <c r="I134" s="37">
        <f t="shared" si="94"/>
        <v>519.11999999999989</v>
      </c>
      <c r="J134" s="38">
        <f t="shared" si="95"/>
        <v>635.92199999999991</v>
      </c>
      <c r="K134" s="57">
        <v>83540</v>
      </c>
      <c r="L134" s="105"/>
      <c r="M134" s="35">
        <f t="shared" si="96"/>
        <v>3.7079999999999997</v>
      </c>
      <c r="N134" s="35">
        <f t="shared" si="96"/>
        <v>8.6519999999999992</v>
      </c>
      <c r="O134" s="35"/>
      <c r="P134" s="33">
        <v>12.36</v>
      </c>
      <c r="Q134" s="35">
        <f t="shared" si="97"/>
        <v>3.7079999999999997</v>
      </c>
      <c r="R134" s="35">
        <f t="shared" si="98"/>
        <v>8.6519999999999992</v>
      </c>
      <c r="S134" s="35"/>
    </row>
    <row r="135" spans="1:19" x14ac:dyDescent="0.2">
      <c r="A135" s="56" t="s">
        <v>204</v>
      </c>
      <c r="B135" s="30" t="s">
        <v>313</v>
      </c>
      <c r="C135" s="125" t="s">
        <v>64</v>
      </c>
      <c r="D135" s="126">
        <v>6</v>
      </c>
      <c r="E135" s="40">
        <f t="shared" si="90"/>
        <v>5.2649999999999997</v>
      </c>
      <c r="F135" s="39">
        <f t="shared" si="91"/>
        <v>31.589999999999996</v>
      </c>
      <c r="G135" s="38">
        <f t="shared" si="92"/>
        <v>12.285</v>
      </c>
      <c r="H135" s="38">
        <f t="shared" si="93"/>
        <v>73.710000000000008</v>
      </c>
      <c r="I135" s="37">
        <f t="shared" si="94"/>
        <v>105.30000000000001</v>
      </c>
      <c r="J135" s="38">
        <f t="shared" si="95"/>
        <v>128.99250000000001</v>
      </c>
      <c r="K135" s="57">
        <v>72337</v>
      </c>
      <c r="L135" s="105"/>
      <c r="M135" s="35">
        <f t="shared" si="96"/>
        <v>5.2649999999999997</v>
      </c>
      <c r="N135" s="35">
        <f t="shared" si="96"/>
        <v>12.285</v>
      </c>
      <c r="O135" s="35"/>
      <c r="P135" s="33">
        <v>17.55</v>
      </c>
      <c r="Q135" s="35">
        <f t="shared" si="97"/>
        <v>5.2649999999999997</v>
      </c>
      <c r="R135" s="35">
        <f t="shared" si="98"/>
        <v>12.285</v>
      </c>
      <c r="S135" s="35"/>
    </row>
    <row r="136" spans="1:19" x14ac:dyDescent="0.2">
      <c r="A136" s="56" t="s">
        <v>205</v>
      </c>
      <c r="B136" s="30" t="s">
        <v>314</v>
      </c>
      <c r="C136" s="125" t="s">
        <v>64</v>
      </c>
      <c r="D136" s="126">
        <v>6</v>
      </c>
      <c r="E136" s="40">
        <f t="shared" si="90"/>
        <v>5.2649999999999997</v>
      </c>
      <c r="F136" s="39">
        <f t="shared" si="91"/>
        <v>31.589999999999996</v>
      </c>
      <c r="G136" s="38">
        <f t="shared" si="92"/>
        <v>12.285</v>
      </c>
      <c r="H136" s="38">
        <f t="shared" si="93"/>
        <v>73.710000000000008</v>
      </c>
      <c r="I136" s="37">
        <f t="shared" si="94"/>
        <v>105.30000000000001</v>
      </c>
      <c r="J136" s="38">
        <f t="shared" si="95"/>
        <v>128.99250000000001</v>
      </c>
      <c r="K136" s="57">
        <v>72337</v>
      </c>
      <c r="L136" s="105"/>
      <c r="M136" s="35">
        <f t="shared" si="96"/>
        <v>5.2649999999999997</v>
      </c>
      <c r="N136" s="35">
        <f t="shared" si="96"/>
        <v>12.285</v>
      </c>
      <c r="O136" s="35"/>
      <c r="P136" s="33">
        <v>17.55</v>
      </c>
      <c r="Q136" s="35">
        <f t="shared" si="97"/>
        <v>5.2649999999999997</v>
      </c>
      <c r="R136" s="35">
        <f t="shared" si="98"/>
        <v>12.285</v>
      </c>
      <c r="S136" s="35"/>
    </row>
    <row r="137" spans="1:19" x14ac:dyDescent="0.2">
      <c r="A137" s="56" t="s">
        <v>206</v>
      </c>
      <c r="B137" s="30" t="s">
        <v>315</v>
      </c>
      <c r="C137" s="125" t="s">
        <v>64</v>
      </c>
      <c r="D137" s="126">
        <v>15</v>
      </c>
      <c r="E137" s="40">
        <f t="shared" si="90"/>
        <v>3.714</v>
      </c>
      <c r="F137" s="39">
        <f t="shared" si="91"/>
        <v>55.71</v>
      </c>
      <c r="G137" s="38">
        <f t="shared" si="92"/>
        <v>8.6660000000000004</v>
      </c>
      <c r="H137" s="38">
        <f t="shared" si="93"/>
        <v>129.99</v>
      </c>
      <c r="I137" s="37">
        <f t="shared" si="94"/>
        <v>185.70000000000002</v>
      </c>
      <c r="J137" s="38">
        <f t="shared" si="95"/>
        <v>227.48250000000002</v>
      </c>
      <c r="K137" s="57">
        <v>72334</v>
      </c>
      <c r="L137" s="105"/>
      <c r="M137" s="35">
        <f t="shared" si="96"/>
        <v>3.714</v>
      </c>
      <c r="N137" s="35">
        <f t="shared" si="96"/>
        <v>8.6660000000000004</v>
      </c>
      <c r="O137" s="35"/>
      <c r="P137" s="33">
        <v>12.38</v>
      </c>
      <c r="Q137" s="35">
        <f t="shared" si="97"/>
        <v>3.714</v>
      </c>
      <c r="R137" s="35">
        <f t="shared" si="98"/>
        <v>8.6660000000000004</v>
      </c>
      <c r="S137" s="35"/>
    </row>
    <row r="138" spans="1:19" x14ac:dyDescent="0.2">
      <c r="A138" s="56" t="s">
        <v>207</v>
      </c>
      <c r="B138" s="30" t="s">
        <v>316</v>
      </c>
      <c r="C138" s="125" t="s">
        <v>64</v>
      </c>
      <c r="D138" s="126">
        <v>2</v>
      </c>
      <c r="E138" s="40">
        <f t="shared" si="90"/>
        <v>9.0839999999999996</v>
      </c>
      <c r="F138" s="39">
        <f t="shared" si="91"/>
        <v>18.167999999999999</v>
      </c>
      <c r="G138" s="38">
        <f t="shared" si="92"/>
        <v>21.195999999999998</v>
      </c>
      <c r="H138" s="38">
        <f t="shared" si="93"/>
        <v>42.391999999999996</v>
      </c>
      <c r="I138" s="37">
        <f t="shared" si="94"/>
        <v>60.559999999999995</v>
      </c>
      <c r="J138" s="38">
        <f t="shared" si="95"/>
        <v>74.185999999999993</v>
      </c>
      <c r="K138" s="57">
        <v>84542</v>
      </c>
      <c r="L138" s="105"/>
      <c r="M138" s="35">
        <f t="shared" si="96"/>
        <v>9.0839999999999996</v>
      </c>
      <c r="N138" s="35">
        <f>R138</f>
        <v>21.195999999999998</v>
      </c>
      <c r="O138" s="35"/>
      <c r="P138" s="33">
        <v>30.28</v>
      </c>
      <c r="Q138" s="35">
        <f t="shared" si="97"/>
        <v>9.0839999999999996</v>
      </c>
      <c r="R138" s="35">
        <f t="shared" si="98"/>
        <v>21.195999999999998</v>
      </c>
      <c r="S138" s="35"/>
    </row>
    <row r="139" spans="1:19" x14ac:dyDescent="0.2">
      <c r="A139" s="56" t="s">
        <v>208</v>
      </c>
      <c r="B139" s="30" t="s">
        <v>317</v>
      </c>
      <c r="C139" s="125" t="s">
        <v>64</v>
      </c>
      <c r="D139" s="126">
        <v>28</v>
      </c>
      <c r="E139" s="40">
        <f t="shared" si="90"/>
        <v>3.48</v>
      </c>
      <c r="F139" s="39">
        <f t="shared" si="91"/>
        <v>97.44</v>
      </c>
      <c r="G139" s="38">
        <f t="shared" si="92"/>
        <v>8.1199999999999992</v>
      </c>
      <c r="H139" s="38">
        <f t="shared" si="93"/>
        <v>227.35999999999999</v>
      </c>
      <c r="I139" s="37">
        <f t="shared" si="94"/>
        <v>324.79999999999995</v>
      </c>
      <c r="J139" s="38">
        <f t="shared" si="95"/>
        <v>397.87999999999994</v>
      </c>
      <c r="K139" s="57" t="s">
        <v>96</v>
      </c>
      <c r="L139" s="105"/>
      <c r="M139" s="35">
        <f t="shared" si="96"/>
        <v>3.48</v>
      </c>
      <c r="N139" s="35">
        <f t="shared" si="96"/>
        <v>8.1199999999999992</v>
      </c>
      <c r="O139" s="35"/>
      <c r="P139" s="33">
        <v>11.6</v>
      </c>
      <c r="Q139" s="35">
        <f t="shared" si="97"/>
        <v>3.48</v>
      </c>
      <c r="R139" s="35">
        <f t="shared" si="98"/>
        <v>8.1199999999999992</v>
      </c>
      <c r="S139" s="35"/>
    </row>
    <row r="140" spans="1:19" x14ac:dyDescent="0.2">
      <c r="A140" s="56" t="s">
        <v>209</v>
      </c>
      <c r="B140" s="30" t="s">
        <v>318</v>
      </c>
      <c r="C140" s="125" t="s">
        <v>64</v>
      </c>
      <c r="D140" s="126">
        <v>2</v>
      </c>
      <c r="E140" s="40">
        <f t="shared" si="90"/>
        <v>3.48</v>
      </c>
      <c r="F140" s="39">
        <f t="shared" si="91"/>
        <v>6.96</v>
      </c>
      <c r="G140" s="38">
        <f t="shared" si="92"/>
        <v>8.1199999999999992</v>
      </c>
      <c r="H140" s="38">
        <f t="shared" si="93"/>
        <v>16.239999999999998</v>
      </c>
      <c r="I140" s="37">
        <f t="shared" si="94"/>
        <v>23.2</v>
      </c>
      <c r="J140" s="38">
        <f t="shared" si="95"/>
        <v>28.419999999999998</v>
      </c>
      <c r="K140" s="57" t="s">
        <v>352</v>
      </c>
      <c r="L140" s="105"/>
      <c r="M140" s="35">
        <f t="shared" si="96"/>
        <v>3.48</v>
      </c>
      <c r="N140" s="35">
        <f t="shared" si="96"/>
        <v>8.1199999999999992</v>
      </c>
      <c r="O140" s="35"/>
      <c r="P140" s="33">
        <v>11.6</v>
      </c>
      <c r="Q140" s="35">
        <f t="shared" si="97"/>
        <v>3.48</v>
      </c>
      <c r="R140" s="35">
        <f t="shared" si="98"/>
        <v>8.1199999999999992</v>
      </c>
      <c r="S140" s="35"/>
    </row>
    <row r="141" spans="1:19" x14ac:dyDescent="0.2">
      <c r="A141" s="56" t="s">
        <v>210</v>
      </c>
      <c r="B141" s="30" t="s">
        <v>319</v>
      </c>
      <c r="C141" s="125" t="s">
        <v>64</v>
      </c>
      <c r="D141" s="126">
        <v>8</v>
      </c>
      <c r="E141" s="40">
        <f t="shared" si="90"/>
        <v>5.3550000000000004</v>
      </c>
      <c r="F141" s="39">
        <f t="shared" si="91"/>
        <v>42.84</v>
      </c>
      <c r="G141" s="38">
        <f t="shared" si="92"/>
        <v>12.495000000000001</v>
      </c>
      <c r="H141" s="38">
        <f t="shared" si="93"/>
        <v>99.960000000000008</v>
      </c>
      <c r="I141" s="37">
        <f t="shared" si="94"/>
        <v>142.80000000000001</v>
      </c>
      <c r="J141" s="38">
        <f t="shared" si="95"/>
        <v>174.93</v>
      </c>
      <c r="K141" s="57" t="s">
        <v>353</v>
      </c>
      <c r="L141" s="105"/>
      <c r="M141" s="35">
        <f t="shared" si="96"/>
        <v>5.3550000000000004</v>
      </c>
      <c r="N141" s="35">
        <f t="shared" si="96"/>
        <v>12.495000000000001</v>
      </c>
      <c r="O141" s="35"/>
      <c r="P141" s="33">
        <v>17.850000000000001</v>
      </c>
      <c r="Q141" s="35">
        <f t="shared" si="97"/>
        <v>5.3550000000000004</v>
      </c>
      <c r="R141" s="35">
        <f t="shared" si="98"/>
        <v>12.495000000000001</v>
      </c>
      <c r="S141" s="35"/>
    </row>
    <row r="142" spans="1:19" x14ac:dyDescent="0.2">
      <c r="A142" s="56" t="s">
        <v>211</v>
      </c>
      <c r="B142" s="30" t="s">
        <v>320</v>
      </c>
      <c r="C142" s="125" t="s">
        <v>64</v>
      </c>
      <c r="D142" s="126">
        <v>3</v>
      </c>
      <c r="E142" s="40">
        <f t="shared" si="90"/>
        <v>14.810999999999998</v>
      </c>
      <c r="F142" s="39">
        <f t="shared" si="91"/>
        <v>44.432999999999993</v>
      </c>
      <c r="G142" s="38">
        <f t="shared" si="92"/>
        <v>49.37</v>
      </c>
      <c r="H142" s="38">
        <f t="shared" si="93"/>
        <v>148.10999999999999</v>
      </c>
      <c r="I142" s="37">
        <f t="shared" si="94"/>
        <v>192.54299999999998</v>
      </c>
      <c r="J142" s="38">
        <f t="shared" si="95"/>
        <v>235.86517499999997</v>
      </c>
      <c r="K142" s="57" t="s">
        <v>245</v>
      </c>
      <c r="L142" s="105"/>
      <c r="M142" s="35">
        <f t="shared" si="96"/>
        <v>14.810999999999998</v>
      </c>
      <c r="N142" s="35">
        <v>49.37</v>
      </c>
      <c r="O142" s="35"/>
      <c r="P142" s="33">
        <v>49.37</v>
      </c>
      <c r="Q142" s="35">
        <f t="shared" si="97"/>
        <v>14.810999999999998</v>
      </c>
      <c r="R142" s="35">
        <f t="shared" si="98"/>
        <v>34.558999999999997</v>
      </c>
      <c r="S142" s="35"/>
    </row>
    <row r="143" spans="1:19" s="169" customFormat="1" x14ac:dyDescent="0.2">
      <c r="A143" s="56" t="s">
        <v>212</v>
      </c>
      <c r="B143" s="30" t="s">
        <v>90</v>
      </c>
      <c r="C143" s="125" t="s">
        <v>35</v>
      </c>
      <c r="D143" s="126">
        <v>2100</v>
      </c>
      <c r="E143" s="40">
        <f t="shared" si="90"/>
        <v>0.83699999999999997</v>
      </c>
      <c r="F143" s="39">
        <f t="shared" si="91"/>
        <v>1757.6999999999998</v>
      </c>
      <c r="G143" s="38">
        <f t="shared" si="92"/>
        <v>1.9529999999999998</v>
      </c>
      <c r="H143" s="38">
        <f t="shared" si="93"/>
        <v>4101.2999999999993</v>
      </c>
      <c r="I143" s="37">
        <f t="shared" si="94"/>
        <v>5858.9999999999991</v>
      </c>
      <c r="J143" s="38">
        <f t="shared" si="95"/>
        <v>7177.2749999999987</v>
      </c>
      <c r="K143" s="57" t="s">
        <v>91</v>
      </c>
      <c r="L143" s="105"/>
      <c r="M143" s="168">
        <f t="shared" si="96"/>
        <v>0.83699999999999997</v>
      </c>
      <c r="N143" s="35">
        <f>R143</f>
        <v>1.9529999999999998</v>
      </c>
      <c r="O143" s="168"/>
      <c r="P143" s="33">
        <v>2.79</v>
      </c>
      <c r="Q143" s="168">
        <f t="shared" si="97"/>
        <v>0.83699999999999997</v>
      </c>
      <c r="R143" s="168">
        <f t="shared" si="98"/>
        <v>1.9529999999999998</v>
      </c>
      <c r="S143" s="168"/>
    </row>
    <row r="144" spans="1:19" x14ac:dyDescent="0.2">
      <c r="A144" s="56" t="s">
        <v>213</v>
      </c>
      <c r="B144" s="30" t="s">
        <v>88</v>
      </c>
      <c r="C144" s="31" t="s">
        <v>35</v>
      </c>
      <c r="D144" s="126">
        <v>1300</v>
      </c>
      <c r="E144" s="40">
        <f t="shared" si="90"/>
        <v>0.6389999999999999</v>
      </c>
      <c r="F144" s="39">
        <f t="shared" si="91"/>
        <v>830.69999999999982</v>
      </c>
      <c r="G144" s="38">
        <f t="shared" si="92"/>
        <v>1.4909999999999999</v>
      </c>
      <c r="H144" s="38">
        <f t="shared" si="93"/>
        <v>1938.3</v>
      </c>
      <c r="I144" s="37">
        <f t="shared" si="94"/>
        <v>2769</v>
      </c>
      <c r="J144" s="38">
        <f t="shared" si="95"/>
        <v>3392.0250000000001</v>
      </c>
      <c r="K144" s="57" t="s">
        <v>89</v>
      </c>
      <c r="L144" s="105"/>
      <c r="M144" s="35">
        <f>Q144</f>
        <v>0.6389999999999999</v>
      </c>
      <c r="N144" s="35">
        <f>R144</f>
        <v>1.4909999999999999</v>
      </c>
      <c r="O144" s="35"/>
      <c r="P144" s="33">
        <v>2.13</v>
      </c>
      <c r="Q144" s="35">
        <f t="shared" si="97"/>
        <v>0.6389999999999999</v>
      </c>
      <c r="R144" s="35">
        <f t="shared" si="98"/>
        <v>1.4909999999999999</v>
      </c>
      <c r="S144" s="35"/>
    </row>
    <row r="145" spans="1:19" x14ac:dyDescent="0.2">
      <c r="A145" s="56" t="s">
        <v>214</v>
      </c>
      <c r="B145" s="30" t="s">
        <v>92</v>
      </c>
      <c r="C145" s="31" t="s">
        <v>35</v>
      </c>
      <c r="D145" s="126">
        <v>300</v>
      </c>
      <c r="E145" s="40">
        <f t="shared" si="90"/>
        <v>1.2029999999999998</v>
      </c>
      <c r="F145" s="39">
        <f t="shared" si="91"/>
        <v>360.9</v>
      </c>
      <c r="G145" s="38">
        <f t="shared" si="92"/>
        <v>2.8069999999999995</v>
      </c>
      <c r="H145" s="38">
        <f t="shared" si="93"/>
        <v>842.0999999999998</v>
      </c>
      <c r="I145" s="37">
        <f t="shared" si="94"/>
        <v>1202.9999999999998</v>
      </c>
      <c r="J145" s="38">
        <f t="shared" si="95"/>
        <v>1473.6749999999997</v>
      </c>
      <c r="K145" s="57" t="s">
        <v>93</v>
      </c>
      <c r="L145" s="105"/>
      <c r="M145" s="35">
        <f t="shared" ref="M145:N165" si="101">Q145</f>
        <v>1.2029999999999998</v>
      </c>
      <c r="N145" s="35">
        <f t="shared" si="101"/>
        <v>2.8069999999999995</v>
      </c>
      <c r="O145" s="35"/>
      <c r="P145" s="33">
        <v>4.01</v>
      </c>
      <c r="Q145" s="35">
        <f t="shared" si="97"/>
        <v>1.2029999999999998</v>
      </c>
      <c r="R145" s="35">
        <f t="shared" si="98"/>
        <v>2.8069999999999995</v>
      </c>
      <c r="S145" s="35"/>
    </row>
    <row r="146" spans="1:19" x14ac:dyDescent="0.2">
      <c r="A146" s="56" t="s">
        <v>215</v>
      </c>
      <c r="B146" s="30" t="s">
        <v>94</v>
      </c>
      <c r="C146" s="31" t="s">
        <v>35</v>
      </c>
      <c r="D146" s="126">
        <v>300</v>
      </c>
      <c r="E146" s="40">
        <f t="shared" si="90"/>
        <v>1.6019999999999999</v>
      </c>
      <c r="F146" s="39">
        <f t="shared" si="91"/>
        <v>480.59999999999997</v>
      </c>
      <c r="G146" s="38">
        <f t="shared" si="92"/>
        <v>3.7379999999999995</v>
      </c>
      <c r="H146" s="38">
        <f t="shared" si="93"/>
        <v>1121.3999999999999</v>
      </c>
      <c r="I146" s="37">
        <f t="shared" si="94"/>
        <v>1601.9999999999998</v>
      </c>
      <c r="J146" s="38">
        <f t="shared" si="95"/>
        <v>1962.4499999999998</v>
      </c>
      <c r="K146" s="57" t="s">
        <v>95</v>
      </c>
      <c r="L146" s="105"/>
      <c r="M146" s="35">
        <f t="shared" si="101"/>
        <v>1.6019999999999999</v>
      </c>
      <c r="N146" s="35">
        <f t="shared" si="101"/>
        <v>3.7379999999999995</v>
      </c>
      <c r="O146" s="35"/>
      <c r="P146" s="33">
        <v>5.34</v>
      </c>
      <c r="Q146" s="35">
        <f t="shared" si="97"/>
        <v>1.6019999999999999</v>
      </c>
      <c r="R146" s="35">
        <f t="shared" si="98"/>
        <v>3.7379999999999995</v>
      </c>
      <c r="S146" s="35"/>
    </row>
    <row r="147" spans="1:19" x14ac:dyDescent="0.2">
      <c r="A147" s="56" t="s">
        <v>216</v>
      </c>
      <c r="B147" s="30" t="s">
        <v>321</v>
      </c>
      <c r="C147" s="125" t="s">
        <v>35</v>
      </c>
      <c r="D147" s="32">
        <v>300</v>
      </c>
      <c r="E147" s="40">
        <f t="shared" si="90"/>
        <v>3.0989999999999998</v>
      </c>
      <c r="F147" s="39">
        <f t="shared" si="91"/>
        <v>929.69999999999993</v>
      </c>
      <c r="G147" s="38">
        <f t="shared" si="92"/>
        <v>7.2309999999999999</v>
      </c>
      <c r="H147" s="38">
        <f t="shared" si="93"/>
        <v>2169.3000000000002</v>
      </c>
      <c r="I147" s="37">
        <f t="shared" si="94"/>
        <v>3099</v>
      </c>
      <c r="J147" s="38">
        <f t="shared" si="95"/>
        <v>3796.2750000000001</v>
      </c>
      <c r="K147" s="57">
        <v>83421</v>
      </c>
      <c r="L147" s="105"/>
      <c r="M147" s="35">
        <f t="shared" si="101"/>
        <v>3.0989999999999998</v>
      </c>
      <c r="N147" s="35">
        <f t="shared" si="101"/>
        <v>7.2309999999999999</v>
      </c>
      <c r="O147" s="35"/>
      <c r="P147" s="33">
        <v>10.33</v>
      </c>
      <c r="Q147" s="35">
        <f t="shared" si="97"/>
        <v>3.0989999999999998</v>
      </c>
      <c r="R147" s="35">
        <f t="shared" si="98"/>
        <v>7.2309999999999999</v>
      </c>
      <c r="S147" s="35"/>
    </row>
    <row r="148" spans="1:19" x14ac:dyDescent="0.2">
      <c r="A148" s="56" t="s">
        <v>217</v>
      </c>
      <c r="B148" s="30" t="s">
        <v>322</v>
      </c>
      <c r="C148" s="125" t="s">
        <v>35</v>
      </c>
      <c r="D148" s="32">
        <v>300</v>
      </c>
      <c r="E148" s="40">
        <f t="shared" si="90"/>
        <v>0.35099999999999998</v>
      </c>
      <c r="F148" s="39">
        <f t="shared" si="91"/>
        <v>105.3</v>
      </c>
      <c r="G148" s="38">
        <f t="shared" si="92"/>
        <v>0.81899999999999995</v>
      </c>
      <c r="H148" s="38">
        <f t="shared" si="93"/>
        <v>245.7</v>
      </c>
      <c r="I148" s="37">
        <f t="shared" si="94"/>
        <v>351</v>
      </c>
      <c r="J148" s="38">
        <f t="shared" si="95"/>
        <v>429.97500000000002</v>
      </c>
      <c r="K148" s="57" t="s">
        <v>354</v>
      </c>
      <c r="L148" s="105"/>
      <c r="M148" s="35">
        <f t="shared" si="101"/>
        <v>0.35099999999999998</v>
      </c>
      <c r="N148" s="35">
        <f t="shared" si="101"/>
        <v>0.81899999999999995</v>
      </c>
      <c r="O148" s="35"/>
      <c r="P148" s="33">
        <v>1.17</v>
      </c>
      <c r="Q148" s="35">
        <f t="shared" si="97"/>
        <v>0.35099999999999998</v>
      </c>
      <c r="R148" s="35">
        <f t="shared" si="98"/>
        <v>0.81899999999999995</v>
      </c>
      <c r="S148" s="35"/>
    </row>
    <row r="149" spans="1:19" x14ac:dyDescent="0.2">
      <c r="A149" s="56" t="s">
        <v>218</v>
      </c>
      <c r="B149" s="30" t="s">
        <v>323</v>
      </c>
      <c r="C149" s="125" t="s">
        <v>35</v>
      </c>
      <c r="D149" s="32">
        <v>300</v>
      </c>
      <c r="E149" s="40">
        <f t="shared" si="90"/>
        <v>0.32700000000000001</v>
      </c>
      <c r="F149" s="39">
        <f t="shared" si="91"/>
        <v>98.100000000000009</v>
      </c>
      <c r="G149" s="38">
        <f t="shared" si="92"/>
        <v>1.0900000000000001</v>
      </c>
      <c r="H149" s="38">
        <f t="shared" si="93"/>
        <v>327</v>
      </c>
      <c r="I149" s="37">
        <f t="shared" si="94"/>
        <v>425.1</v>
      </c>
      <c r="J149" s="38">
        <f t="shared" si="95"/>
        <v>520.74750000000006</v>
      </c>
      <c r="K149" s="57" t="s">
        <v>245</v>
      </c>
      <c r="L149" s="105"/>
      <c r="M149" s="35">
        <f>N149*0.3</f>
        <v>0.32700000000000001</v>
      </c>
      <c r="N149" s="35">
        <v>1.0900000000000001</v>
      </c>
      <c r="O149" s="35"/>
      <c r="P149" s="33">
        <v>1.0900000000000001</v>
      </c>
      <c r="Q149" s="35">
        <f t="shared" si="97"/>
        <v>0.32700000000000001</v>
      </c>
      <c r="R149" s="35">
        <f t="shared" si="98"/>
        <v>0.76300000000000001</v>
      </c>
      <c r="S149" s="35"/>
    </row>
    <row r="150" spans="1:19" s="169" customFormat="1" x14ac:dyDescent="0.2">
      <c r="A150" s="56" t="s">
        <v>219</v>
      </c>
      <c r="B150" s="30" t="s">
        <v>324</v>
      </c>
      <c r="C150" s="125" t="s">
        <v>64</v>
      </c>
      <c r="D150" s="32">
        <v>2</v>
      </c>
      <c r="E150" s="40">
        <f t="shared" si="90"/>
        <v>109.176</v>
      </c>
      <c r="F150" s="39">
        <f t="shared" si="91"/>
        <v>218.352</v>
      </c>
      <c r="G150" s="38">
        <f t="shared" si="92"/>
        <v>254.744</v>
      </c>
      <c r="H150" s="38">
        <f t="shared" si="93"/>
        <v>509.488</v>
      </c>
      <c r="I150" s="37">
        <f t="shared" si="94"/>
        <v>727.84</v>
      </c>
      <c r="J150" s="38">
        <f t="shared" si="95"/>
        <v>891.60400000000004</v>
      </c>
      <c r="K150" s="57">
        <v>84796</v>
      </c>
      <c r="L150" s="105"/>
      <c r="M150" s="168">
        <f t="shared" ref="M150:N150" si="102">Q150</f>
        <v>109.176</v>
      </c>
      <c r="N150" s="168">
        <f t="shared" si="102"/>
        <v>254.744</v>
      </c>
      <c r="O150" s="168"/>
      <c r="P150" s="33">
        <v>363.92</v>
      </c>
      <c r="Q150" s="168">
        <f t="shared" si="97"/>
        <v>109.176</v>
      </c>
      <c r="R150" s="168">
        <f t="shared" si="98"/>
        <v>254.744</v>
      </c>
      <c r="S150" s="168"/>
    </row>
    <row r="151" spans="1:19" x14ac:dyDescent="0.2">
      <c r="A151" s="56" t="s">
        <v>220</v>
      </c>
      <c r="B151" s="30" t="s">
        <v>325</v>
      </c>
      <c r="C151" s="125" t="s">
        <v>64</v>
      </c>
      <c r="D151" s="126">
        <v>20</v>
      </c>
      <c r="E151" s="40">
        <f t="shared" si="90"/>
        <v>1.89</v>
      </c>
      <c r="F151" s="39">
        <f t="shared" si="91"/>
        <v>37.799999999999997</v>
      </c>
      <c r="G151" s="38">
        <f t="shared" si="92"/>
        <v>6.3</v>
      </c>
      <c r="H151" s="38">
        <f t="shared" si="93"/>
        <v>126</v>
      </c>
      <c r="I151" s="37">
        <f t="shared" si="94"/>
        <v>163.80000000000001</v>
      </c>
      <c r="J151" s="38">
        <f t="shared" si="95"/>
        <v>200.65500000000003</v>
      </c>
      <c r="K151" s="57" t="s">
        <v>245</v>
      </c>
      <c r="L151" s="105"/>
      <c r="M151" s="35">
        <f t="shared" si="101"/>
        <v>1.89</v>
      </c>
      <c r="N151" s="35">
        <v>6.3</v>
      </c>
      <c r="O151" s="35"/>
      <c r="P151" s="33">
        <v>6.3</v>
      </c>
      <c r="Q151" s="35">
        <f t="shared" si="97"/>
        <v>1.89</v>
      </c>
      <c r="R151" s="35">
        <f t="shared" si="98"/>
        <v>4.4099999999999993</v>
      </c>
      <c r="S151" s="35"/>
    </row>
    <row r="152" spans="1:19" x14ac:dyDescent="0.2">
      <c r="A152" s="56" t="s">
        <v>221</v>
      </c>
      <c r="B152" s="30" t="s">
        <v>326</v>
      </c>
      <c r="C152" s="125" t="s">
        <v>64</v>
      </c>
      <c r="D152" s="126">
        <v>2</v>
      </c>
      <c r="E152" s="40">
        <f t="shared" si="90"/>
        <v>99.548999999999992</v>
      </c>
      <c r="F152" s="39">
        <f t="shared" si="91"/>
        <v>199.09799999999998</v>
      </c>
      <c r="G152" s="38">
        <f t="shared" si="92"/>
        <v>331.83</v>
      </c>
      <c r="H152" s="38">
        <f t="shared" si="93"/>
        <v>663.66</v>
      </c>
      <c r="I152" s="37">
        <f t="shared" si="94"/>
        <v>862.75799999999992</v>
      </c>
      <c r="J152" s="38">
        <f t="shared" si="95"/>
        <v>1056.8785499999999</v>
      </c>
      <c r="K152" s="57" t="s">
        <v>245</v>
      </c>
      <c r="L152" s="105"/>
      <c r="M152" s="35">
        <f>Q152</f>
        <v>99.548999999999992</v>
      </c>
      <c r="N152" s="35">
        <v>331.83</v>
      </c>
      <c r="O152" s="35"/>
      <c r="P152" s="33">
        <v>331.83</v>
      </c>
      <c r="Q152" s="35">
        <f t="shared" si="97"/>
        <v>99.548999999999992</v>
      </c>
      <c r="R152" s="35">
        <f t="shared" si="98"/>
        <v>232.28099999999998</v>
      </c>
      <c r="S152" s="35"/>
    </row>
    <row r="153" spans="1:19" x14ac:dyDescent="0.2">
      <c r="A153" s="56" t="s">
        <v>222</v>
      </c>
      <c r="B153" s="30" t="s">
        <v>327</v>
      </c>
      <c r="C153" s="125" t="s">
        <v>64</v>
      </c>
      <c r="D153" s="32">
        <v>10</v>
      </c>
      <c r="E153" s="40">
        <f t="shared" si="90"/>
        <v>5.6369999999999996</v>
      </c>
      <c r="F153" s="39">
        <f t="shared" si="91"/>
        <v>56.37</v>
      </c>
      <c r="G153" s="38">
        <f t="shared" si="92"/>
        <v>13.152999999999999</v>
      </c>
      <c r="H153" s="38">
        <f t="shared" si="93"/>
        <v>131.52999999999997</v>
      </c>
      <c r="I153" s="37">
        <f t="shared" si="94"/>
        <v>187.89999999999998</v>
      </c>
      <c r="J153" s="38">
        <f t="shared" si="95"/>
        <v>230.17749999999998</v>
      </c>
      <c r="K153" s="57">
        <v>55865</v>
      </c>
      <c r="L153" s="105"/>
      <c r="M153" s="35">
        <f t="shared" ref="M153:N153" si="103">Q153</f>
        <v>5.6369999999999996</v>
      </c>
      <c r="N153" s="35">
        <f t="shared" si="103"/>
        <v>13.152999999999999</v>
      </c>
      <c r="O153" s="35"/>
      <c r="P153" s="33">
        <v>18.79</v>
      </c>
      <c r="Q153" s="35">
        <f t="shared" si="97"/>
        <v>5.6369999999999996</v>
      </c>
      <c r="R153" s="35">
        <f t="shared" si="98"/>
        <v>13.152999999999999</v>
      </c>
      <c r="S153" s="35"/>
    </row>
    <row r="154" spans="1:19" x14ac:dyDescent="0.2">
      <c r="A154" s="56" t="s">
        <v>223</v>
      </c>
      <c r="B154" s="30" t="s">
        <v>328</v>
      </c>
      <c r="C154" s="125" t="s">
        <v>64</v>
      </c>
      <c r="D154" s="126">
        <v>1</v>
      </c>
      <c r="E154" s="40">
        <f t="shared" si="90"/>
        <v>137.69999999999999</v>
      </c>
      <c r="F154" s="39">
        <f t="shared" si="91"/>
        <v>137.69999999999999</v>
      </c>
      <c r="G154" s="38">
        <f t="shared" si="92"/>
        <v>459</v>
      </c>
      <c r="H154" s="38">
        <f t="shared" si="93"/>
        <v>459</v>
      </c>
      <c r="I154" s="37">
        <f t="shared" si="94"/>
        <v>596.70000000000005</v>
      </c>
      <c r="J154" s="38">
        <f t="shared" si="95"/>
        <v>730.9575000000001</v>
      </c>
      <c r="K154" s="57" t="s">
        <v>245</v>
      </c>
      <c r="L154" s="105"/>
      <c r="M154" s="35">
        <f t="shared" si="101"/>
        <v>137.69999999999999</v>
      </c>
      <c r="N154" s="35">
        <v>459</v>
      </c>
      <c r="O154" s="35"/>
      <c r="P154" s="33">
        <v>459</v>
      </c>
      <c r="Q154" s="35">
        <f t="shared" si="97"/>
        <v>137.69999999999999</v>
      </c>
      <c r="R154" s="35">
        <f t="shared" si="98"/>
        <v>321.29999999999995</v>
      </c>
      <c r="S154" s="35"/>
    </row>
    <row r="155" spans="1:19" x14ac:dyDescent="0.2">
      <c r="A155" s="56" t="s">
        <v>224</v>
      </c>
      <c r="B155" s="30" t="s">
        <v>329</v>
      </c>
      <c r="C155" s="125" t="s">
        <v>64</v>
      </c>
      <c r="D155" s="32">
        <v>1</v>
      </c>
      <c r="E155" s="40">
        <f t="shared" si="90"/>
        <v>28.577999999999999</v>
      </c>
      <c r="F155" s="39">
        <f t="shared" si="91"/>
        <v>28.577999999999999</v>
      </c>
      <c r="G155" s="38">
        <f t="shared" si="92"/>
        <v>66.682000000000002</v>
      </c>
      <c r="H155" s="38">
        <f t="shared" si="93"/>
        <v>66.682000000000002</v>
      </c>
      <c r="I155" s="37">
        <f t="shared" si="94"/>
        <v>95.26</v>
      </c>
      <c r="J155" s="38">
        <f t="shared" si="95"/>
        <v>116.6935</v>
      </c>
      <c r="K155" s="57">
        <v>72304</v>
      </c>
      <c r="L155" s="105"/>
      <c r="M155" s="35">
        <f t="shared" si="101"/>
        <v>28.577999999999999</v>
      </c>
      <c r="N155" s="35">
        <f t="shared" si="101"/>
        <v>66.682000000000002</v>
      </c>
      <c r="O155" s="35"/>
      <c r="P155" s="33">
        <v>95.26</v>
      </c>
      <c r="Q155" s="35">
        <f t="shared" si="97"/>
        <v>28.577999999999999</v>
      </c>
      <c r="R155" s="35">
        <f t="shared" si="98"/>
        <v>66.682000000000002</v>
      </c>
      <c r="S155" s="35"/>
    </row>
    <row r="156" spans="1:19" x14ac:dyDescent="0.2">
      <c r="A156" s="56" t="s">
        <v>225</v>
      </c>
      <c r="B156" s="30" t="s">
        <v>330</v>
      </c>
      <c r="C156" s="125" t="s">
        <v>64</v>
      </c>
      <c r="D156" s="32">
        <v>3</v>
      </c>
      <c r="E156" s="40">
        <f t="shared" si="90"/>
        <v>18.179999999999996</v>
      </c>
      <c r="F156" s="39">
        <f t="shared" si="91"/>
        <v>54.539999999999992</v>
      </c>
      <c r="G156" s="38">
        <f t="shared" si="92"/>
        <v>42.419999999999995</v>
      </c>
      <c r="H156" s="38">
        <f t="shared" si="93"/>
        <v>127.25999999999999</v>
      </c>
      <c r="I156" s="37">
        <f t="shared" si="94"/>
        <v>181.79999999999998</v>
      </c>
      <c r="J156" s="38">
        <f t="shared" si="95"/>
        <v>222.70499999999998</v>
      </c>
      <c r="K156" s="57">
        <v>55866</v>
      </c>
      <c r="L156" s="105"/>
      <c r="M156" s="35">
        <f t="shared" si="101"/>
        <v>18.179999999999996</v>
      </c>
      <c r="N156" s="35">
        <f t="shared" si="101"/>
        <v>42.419999999999995</v>
      </c>
      <c r="O156" s="35"/>
      <c r="P156" s="33">
        <f>20.2*3</f>
        <v>60.599999999999994</v>
      </c>
      <c r="Q156" s="35">
        <f t="shared" si="97"/>
        <v>18.179999999999996</v>
      </c>
      <c r="R156" s="35">
        <f t="shared" si="98"/>
        <v>42.419999999999995</v>
      </c>
      <c r="S156" s="35"/>
    </row>
    <row r="157" spans="1:19" x14ac:dyDescent="0.2">
      <c r="A157" s="56" t="s">
        <v>226</v>
      </c>
      <c r="B157" s="30" t="s">
        <v>331</v>
      </c>
      <c r="C157" s="125" t="s">
        <v>64</v>
      </c>
      <c r="D157" s="126">
        <v>2</v>
      </c>
      <c r="E157" s="40">
        <f t="shared" si="90"/>
        <v>0.34499999999999997</v>
      </c>
      <c r="F157" s="39">
        <f t="shared" si="91"/>
        <v>0.69</v>
      </c>
      <c r="G157" s="38">
        <f t="shared" si="92"/>
        <v>1.1499999999999999</v>
      </c>
      <c r="H157" s="38">
        <f t="shared" si="93"/>
        <v>2.2999999999999998</v>
      </c>
      <c r="I157" s="37">
        <f t="shared" si="94"/>
        <v>2.9899999999999998</v>
      </c>
      <c r="J157" s="38">
        <f t="shared" si="95"/>
        <v>3.66275</v>
      </c>
      <c r="K157" s="57" t="s">
        <v>245</v>
      </c>
      <c r="L157" s="105"/>
      <c r="M157" s="35">
        <f t="shared" si="101"/>
        <v>0.34499999999999997</v>
      </c>
      <c r="N157" s="35">
        <v>1.1499999999999999</v>
      </c>
      <c r="O157" s="35"/>
      <c r="P157" s="33">
        <v>1.1499999999999999</v>
      </c>
      <c r="Q157" s="35">
        <f t="shared" si="97"/>
        <v>0.34499999999999997</v>
      </c>
      <c r="R157" s="35">
        <f t="shared" si="98"/>
        <v>0.80499999999999994</v>
      </c>
      <c r="S157" s="35"/>
    </row>
    <row r="158" spans="1:19" x14ac:dyDescent="0.2">
      <c r="A158" s="56" t="s">
        <v>227</v>
      </c>
      <c r="B158" s="30" t="s">
        <v>332</v>
      </c>
      <c r="C158" s="125" t="s">
        <v>64</v>
      </c>
      <c r="D158" s="126">
        <v>2</v>
      </c>
      <c r="E158" s="40">
        <f t="shared" si="90"/>
        <v>4.0199999999999996</v>
      </c>
      <c r="F158" s="39">
        <f t="shared" si="91"/>
        <v>8.0399999999999991</v>
      </c>
      <c r="G158" s="38">
        <f t="shared" si="92"/>
        <v>13.4</v>
      </c>
      <c r="H158" s="38">
        <f t="shared" si="93"/>
        <v>26.8</v>
      </c>
      <c r="I158" s="37">
        <f t="shared" si="94"/>
        <v>34.840000000000003</v>
      </c>
      <c r="J158" s="38">
        <f t="shared" si="95"/>
        <v>42.679000000000002</v>
      </c>
      <c r="K158" s="57" t="s">
        <v>245</v>
      </c>
      <c r="L158" s="105"/>
      <c r="M158" s="35">
        <f t="shared" ref="M158:N160" si="104">Q158</f>
        <v>4.0199999999999996</v>
      </c>
      <c r="N158" s="35">
        <v>13.4</v>
      </c>
      <c r="O158" s="35"/>
      <c r="P158" s="33">
        <v>13.4</v>
      </c>
      <c r="Q158" s="35">
        <f t="shared" si="97"/>
        <v>4.0199999999999996</v>
      </c>
      <c r="R158" s="35">
        <f t="shared" si="98"/>
        <v>9.379999999999999</v>
      </c>
      <c r="S158" s="35"/>
    </row>
    <row r="159" spans="1:19" x14ac:dyDescent="0.2">
      <c r="A159" s="56" t="s">
        <v>228</v>
      </c>
      <c r="B159" s="30" t="s">
        <v>333</v>
      </c>
      <c r="C159" s="125" t="s">
        <v>64</v>
      </c>
      <c r="D159" s="32">
        <v>20</v>
      </c>
      <c r="E159" s="40">
        <f t="shared" si="90"/>
        <v>5.3100000000000005</v>
      </c>
      <c r="F159" s="39">
        <f t="shared" si="91"/>
        <v>106.20000000000002</v>
      </c>
      <c r="G159" s="38">
        <f t="shared" si="92"/>
        <v>12.39</v>
      </c>
      <c r="H159" s="38">
        <f t="shared" si="93"/>
        <v>247.8</v>
      </c>
      <c r="I159" s="37">
        <f t="shared" si="94"/>
        <v>354</v>
      </c>
      <c r="J159" s="38">
        <f t="shared" si="95"/>
        <v>433.65</v>
      </c>
      <c r="K159" s="57">
        <v>72935</v>
      </c>
      <c r="L159" s="105"/>
      <c r="M159" s="35">
        <f t="shared" si="104"/>
        <v>5.3100000000000005</v>
      </c>
      <c r="N159" s="35">
        <f t="shared" si="104"/>
        <v>12.39</v>
      </c>
      <c r="O159" s="35"/>
      <c r="P159" s="33">
        <f>5.9*3</f>
        <v>17.700000000000003</v>
      </c>
      <c r="Q159" s="35">
        <f t="shared" si="97"/>
        <v>5.3100000000000005</v>
      </c>
      <c r="R159" s="35">
        <f t="shared" si="98"/>
        <v>12.39</v>
      </c>
      <c r="S159" s="35"/>
    </row>
    <row r="160" spans="1:19" x14ac:dyDescent="0.2">
      <c r="A160" s="56" t="s">
        <v>229</v>
      </c>
      <c r="B160" s="30" t="s">
        <v>334</v>
      </c>
      <c r="C160" s="125" t="s">
        <v>64</v>
      </c>
      <c r="D160" s="32">
        <v>1</v>
      </c>
      <c r="E160" s="40">
        <f t="shared" si="90"/>
        <v>30.995999999999995</v>
      </c>
      <c r="F160" s="39">
        <f t="shared" si="91"/>
        <v>30.995999999999995</v>
      </c>
      <c r="G160" s="38">
        <f t="shared" si="92"/>
        <v>72.323999999999984</v>
      </c>
      <c r="H160" s="38">
        <f t="shared" si="93"/>
        <v>72.323999999999984</v>
      </c>
      <c r="I160" s="37">
        <f t="shared" si="94"/>
        <v>103.31999999999998</v>
      </c>
      <c r="J160" s="38">
        <f t="shared" si="95"/>
        <v>126.56699999999998</v>
      </c>
      <c r="K160" s="57">
        <v>68066</v>
      </c>
      <c r="L160" s="105"/>
      <c r="M160" s="35">
        <f t="shared" si="104"/>
        <v>30.995999999999995</v>
      </c>
      <c r="N160" s="35">
        <f t="shared" si="104"/>
        <v>72.323999999999984</v>
      </c>
      <c r="O160" s="35"/>
      <c r="P160" s="33">
        <v>103.32</v>
      </c>
      <c r="Q160" s="35">
        <f t="shared" si="97"/>
        <v>30.995999999999995</v>
      </c>
      <c r="R160" s="35">
        <f t="shared" si="98"/>
        <v>72.323999999999984</v>
      </c>
      <c r="S160" s="35"/>
    </row>
    <row r="161" spans="1:19" x14ac:dyDescent="0.2">
      <c r="A161" s="56" t="s">
        <v>289</v>
      </c>
      <c r="B161" s="30" t="s">
        <v>335</v>
      </c>
      <c r="C161" s="125" t="s">
        <v>64</v>
      </c>
      <c r="D161" s="126">
        <v>1</v>
      </c>
      <c r="E161" s="40">
        <f t="shared" si="90"/>
        <v>19.988999999999997</v>
      </c>
      <c r="F161" s="39">
        <f t="shared" si="91"/>
        <v>19.988999999999997</v>
      </c>
      <c r="G161" s="38">
        <f t="shared" si="92"/>
        <v>66.63</v>
      </c>
      <c r="H161" s="38">
        <f t="shared" si="93"/>
        <v>66.63</v>
      </c>
      <c r="I161" s="37">
        <f t="shared" si="94"/>
        <v>86.619</v>
      </c>
      <c r="J161" s="38">
        <f t="shared" si="95"/>
        <v>106.10827499999999</v>
      </c>
      <c r="K161" s="57" t="s">
        <v>245</v>
      </c>
      <c r="L161" s="105"/>
      <c r="M161" s="35">
        <f t="shared" si="101"/>
        <v>19.988999999999997</v>
      </c>
      <c r="N161" s="35">
        <v>66.63</v>
      </c>
      <c r="O161" s="35"/>
      <c r="P161" s="33">
        <v>66.63</v>
      </c>
      <c r="Q161" s="35">
        <f t="shared" si="97"/>
        <v>19.988999999999997</v>
      </c>
      <c r="R161" s="35">
        <f t="shared" si="98"/>
        <v>46.640999999999991</v>
      </c>
      <c r="S161" s="35"/>
    </row>
    <row r="162" spans="1:19" x14ac:dyDescent="0.2">
      <c r="A162" s="56" t="s">
        <v>290</v>
      </c>
      <c r="B162" s="30" t="s">
        <v>336</v>
      </c>
      <c r="C162" s="125" t="s">
        <v>64</v>
      </c>
      <c r="D162" s="126">
        <v>10</v>
      </c>
      <c r="E162" s="40">
        <f t="shared" si="90"/>
        <v>0.69599999999999995</v>
      </c>
      <c r="F162" s="39">
        <f t="shared" si="91"/>
        <v>6.9599999999999991</v>
      </c>
      <c r="G162" s="38">
        <f t="shared" si="92"/>
        <v>2.3199999999999998</v>
      </c>
      <c r="H162" s="38">
        <f t="shared" si="93"/>
        <v>23.2</v>
      </c>
      <c r="I162" s="37">
        <f t="shared" si="94"/>
        <v>30.159999999999997</v>
      </c>
      <c r="J162" s="38">
        <f t="shared" si="95"/>
        <v>36.945999999999998</v>
      </c>
      <c r="K162" s="57" t="s">
        <v>245</v>
      </c>
      <c r="L162" s="105"/>
      <c r="M162" s="35">
        <f t="shared" si="101"/>
        <v>0.69599999999999995</v>
      </c>
      <c r="N162" s="35">
        <v>2.3199999999999998</v>
      </c>
      <c r="O162" s="35"/>
      <c r="P162" s="33">
        <v>2.3199999999999998</v>
      </c>
      <c r="Q162" s="35">
        <f t="shared" si="97"/>
        <v>0.69599999999999995</v>
      </c>
      <c r="R162" s="35">
        <f t="shared" si="98"/>
        <v>1.6239999999999999</v>
      </c>
      <c r="S162" s="35"/>
    </row>
    <row r="163" spans="1:19" x14ac:dyDescent="0.2">
      <c r="A163" s="56" t="s">
        <v>291</v>
      </c>
      <c r="B163" s="30" t="s">
        <v>337</v>
      </c>
      <c r="C163" s="125" t="s">
        <v>64</v>
      </c>
      <c r="D163" s="126">
        <v>2</v>
      </c>
      <c r="E163" s="40">
        <f>M163*$M$12</f>
        <v>1.4339999999999999</v>
      </c>
      <c r="F163" s="39">
        <f t="shared" si="91"/>
        <v>2.8679999999999999</v>
      </c>
      <c r="G163" s="38">
        <f>N163*$N$12</f>
        <v>4.78</v>
      </c>
      <c r="H163" s="38">
        <f t="shared" si="93"/>
        <v>9.56</v>
      </c>
      <c r="I163" s="37">
        <f t="shared" si="94"/>
        <v>12.428000000000001</v>
      </c>
      <c r="J163" s="38">
        <f t="shared" si="95"/>
        <v>15.224300000000001</v>
      </c>
      <c r="K163" s="57" t="s">
        <v>245</v>
      </c>
      <c r="L163" s="105"/>
      <c r="M163" s="35">
        <f>N163*0.3</f>
        <v>1.4339999999999999</v>
      </c>
      <c r="N163" s="35">
        <v>4.78</v>
      </c>
      <c r="O163" s="35"/>
      <c r="P163" s="33">
        <v>4.78</v>
      </c>
      <c r="Q163" s="35">
        <f t="shared" si="97"/>
        <v>1.4339999999999999</v>
      </c>
      <c r="R163" s="35">
        <f t="shared" si="98"/>
        <v>3.3460000000000001</v>
      </c>
      <c r="S163" s="35"/>
    </row>
    <row r="164" spans="1:19" x14ac:dyDescent="0.2">
      <c r="A164" s="56" t="s">
        <v>292</v>
      </c>
      <c r="B164" s="30" t="s">
        <v>338</v>
      </c>
      <c r="C164" s="125" t="s">
        <v>64</v>
      </c>
      <c r="D164" s="32">
        <v>2</v>
      </c>
      <c r="E164" s="40">
        <f t="shared" ref="E164" si="105">M164*$M$12</f>
        <v>13.589999999999998</v>
      </c>
      <c r="F164" s="39">
        <f t="shared" si="91"/>
        <v>27.179999999999996</v>
      </c>
      <c r="G164" s="38">
        <f t="shared" ref="G164" si="106">N164*$N$12</f>
        <v>31.709999999999997</v>
      </c>
      <c r="H164" s="38">
        <f t="shared" si="93"/>
        <v>63.419999999999995</v>
      </c>
      <c r="I164" s="37">
        <f t="shared" si="94"/>
        <v>90.6</v>
      </c>
      <c r="J164" s="38">
        <f t="shared" si="95"/>
        <v>110.98499999999999</v>
      </c>
      <c r="K164" s="57">
        <v>68069</v>
      </c>
      <c r="L164" s="105"/>
      <c r="M164" s="35">
        <f t="shared" ref="M164:N164" si="107">Q164</f>
        <v>13.589999999999998</v>
      </c>
      <c r="N164" s="35">
        <f t="shared" si="107"/>
        <v>31.709999999999997</v>
      </c>
      <c r="O164" s="35"/>
      <c r="P164" s="33">
        <v>45.3</v>
      </c>
      <c r="Q164" s="35">
        <f t="shared" si="97"/>
        <v>13.589999999999998</v>
      </c>
      <c r="R164" s="35">
        <f t="shared" si="98"/>
        <v>31.709999999999997</v>
      </c>
      <c r="S164" s="35"/>
    </row>
    <row r="165" spans="1:19" x14ac:dyDescent="0.2">
      <c r="A165" s="56" t="s">
        <v>293</v>
      </c>
      <c r="B165" s="30" t="s">
        <v>339</v>
      </c>
      <c r="C165" s="125" t="s">
        <v>64</v>
      </c>
      <c r="D165" s="126">
        <v>1</v>
      </c>
      <c r="E165" s="40">
        <f t="shared" si="90"/>
        <v>15.116999999999999</v>
      </c>
      <c r="F165" s="39">
        <f t="shared" si="91"/>
        <v>15.116999999999999</v>
      </c>
      <c r="G165" s="38">
        <f t="shared" si="92"/>
        <v>50.39</v>
      </c>
      <c r="H165" s="38">
        <f t="shared" si="93"/>
        <v>50.39</v>
      </c>
      <c r="I165" s="37">
        <f t="shared" si="94"/>
        <v>65.507000000000005</v>
      </c>
      <c r="J165" s="38">
        <f t="shared" si="95"/>
        <v>80.246075000000005</v>
      </c>
      <c r="K165" s="57" t="s">
        <v>245</v>
      </c>
      <c r="L165" s="105"/>
      <c r="M165" s="35">
        <f t="shared" si="101"/>
        <v>15.116999999999999</v>
      </c>
      <c r="N165" s="35">
        <v>50.39</v>
      </c>
      <c r="O165" s="35"/>
      <c r="P165" s="33">
        <v>50.39</v>
      </c>
      <c r="Q165" s="35">
        <f t="shared" si="97"/>
        <v>15.116999999999999</v>
      </c>
      <c r="R165" s="35">
        <f t="shared" si="98"/>
        <v>35.272999999999996</v>
      </c>
      <c r="S165" s="35"/>
    </row>
    <row r="166" spans="1:19" x14ac:dyDescent="0.2">
      <c r="A166" s="56" t="s">
        <v>294</v>
      </c>
      <c r="B166" s="30" t="s">
        <v>340</v>
      </c>
      <c r="C166" s="125" t="s">
        <v>64</v>
      </c>
      <c r="D166" s="32">
        <v>4</v>
      </c>
      <c r="E166" s="40">
        <f t="shared" si="90"/>
        <v>13.677000000000001</v>
      </c>
      <c r="F166" s="39">
        <f t="shared" si="91"/>
        <v>54.708000000000006</v>
      </c>
      <c r="G166" s="38">
        <f t="shared" si="92"/>
        <v>16.52</v>
      </c>
      <c r="H166" s="38">
        <f t="shared" si="93"/>
        <v>66.08</v>
      </c>
      <c r="I166" s="37">
        <f t="shared" si="94"/>
        <v>120.78800000000001</v>
      </c>
      <c r="J166" s="38">
        <f t="shared" si="95"/>
        <v>147.96530000000001</v>
      </c>
      <c r="K166" s="57">
        <v>72263</v>
      </c>
      <c r="L166" s="105"/>
      <c r="M166" s="35">
        <f>Q166</f>
        <v>13.677000000000001</v>
      </c>
      <c r="N166" s="35">
        <v>16.52</v>
      </c>
      <c r="O166" s="35"/>
      <c r="P166" s="33">
        <v>45.59</v>
      </c>
      <c r="Q166" s="35">
        <f t="shared" si="97"/>
        <v>13.677000000000001</v>
      </c>
      <c r="R166" s="35">
        <f t="shared" si="98"/>
        <v>31.913</v>
      </c>
      <c r="S166" s="35"/>
    </row>
    <row r="167" spans="1:19" x14ac:dyDescent="0.2">
      <c r="A167" s="56" t="s">
        <v>295</v>
      </c>
      <c r="B167" s="30" t="s">
        <v>341</v>
      </c>
      <c r="C167" s="125" t="s">
        <v>64</v>
      </c>
      <c r="D167" s="32">
        <v>12</v>
      </c>
      <c r="E167" s="40">
        <f t="shared" si="90"/>
        <v>0.38100000000000001</v>
      </c>
      <c r="F167" s="39">
        <f t="shared" si="91"/>
        <v>4.5720000000000001</v>
      </c>
      <c r="G167" s="38">
        <f t="shared" si="92"/>
        <v>1.27</v>
      </c>
      <c r="H167" s="38">
        <f t="shared" si="93"/>
        <v>15.24</v>
      </c>
      <c r="I167" s="37">
        <f t="shared" si="94"/>
        <v>19.812000000000001</v>
      </c>
      <c r="J167" s="38">
        <f t="shared" si="95"/>
        <v>24.2697</v>
      </c>
      <c r="K167" s="57" t="s">
        <v>245</v>
      </c>
      <c r="L167" s="105"/>
      <c r="M167" s="35">
        <f>N167*0.3</f>
        <v>0.38100000000000001</v>
      </c>
      <c r="N167" s="35">
        <v>1.27</v>
      </c>
      <c r="O167" s="35"/>
      <c r="P167" s="33">
        <v>1.27</v>
      </c>
      <c r="Q167" s="35">
        <f t="shared" si="97"/>
        <v>0.38100000000000001</v>
      </c>
      <c r="R167" s="35">
        <f t="shared" si="98"/>
        <v>0.8889999999999999</v>
      </c>
      <c r="S167" s="35"/>
    </row>
    <row r="168" spans="1:19" x14ac:dyDescent="0.2">
      <c r="A168" s="56" t="s">
        <v>296</v>
      </c>
      <c r="B168" s="30" t="s">
        <v>342</v>
      </c>
      <c r="C168" s="125" t="s">
        <v>64</v>
      </c>
      <c r="D168" s="32">
        <v>2</v>
      </c>
      <c r="E168" s="40">
        <f t="shared" si="90"/>
        <v>3.9449999999999998</v>
      </c>
      <c r="F168" s="39">
        <f t="shared" si="91"/>
        <v>7.89</v>
      </c>
      <c r="G168" s="38">
        <f t="shared" si="92"/>
        <v>13.15</v>
      </c>
      <c r="H168" s="38">
        <f t="shared" si="93"/>
        <v>26.3</v>
      </c>
      <c r="I168" s="37">
        <f t="shared" si="94"/>
        <v>34.19</v>
      </c>
      <c r="J168" s="38">
        <f t="shared" si="95"/>
        <v>41.882749999999994</v>
      </c>
      <c r="K168" s="57" t="s">
        <v>245</v>
      </c>
      <c r="L168" s="105"/>
      <c r="M168" s="35">
        <f t="shared" ref="M168:M170" si="108">N168*0.3</f>
        <v>3.9449999999999998</v>
      </c>
      <c r="N168" s="35">
        <v>13.15</v>
      </c>
      <c r="O168" s="35"/>
      <c r="P168" s="33">
        <v>13.15</v>
      </c>
      <c r="Q168" s="35">
        <f t="shared" si="97"/>
        <v>3.9449999999999998</v>
      </c>
      <c r="R168" s="35">
        <f t="shared" si="98"/>
        <v>9.2050000000000001</v>
      </c>
      <c r="S168" s="35"/>
    </row>
    <row r="169" spans="1:19" x14ac:dyDescent="0.2">
      <c r="A169" s="56" t="s">
        <v>297</v>
      </c>
      <c r="B169" s="30" t="s">
        <v>343</v>
      </c>
      <c r="C169" s="125" t="s">
        <v>64</v>
      </c>
      <c r="D169" s="32">
        <v>2</v>
      </c>
      <c r="E169" s="40">
        <f t="shared" si="90"/>
        <v>1.77</v>
      </c>
      <c r="F169" s="39">
        <f t="shared" si="91"/>
        <v>3.54</v>
      </c>
      <c r="G169" s="38">
        <f t="shared" si="92"/>
        <v>5.9</v>
      </c>
      <c r="H169" s="38">
        <f t="shared" si="93"/>
        <v>11.8</v>
      </c>
      <c r="I169" s="37">
        <f t="shared" si="94"/>
        <v>15.34</v>
      </c>
      <c r="J169" s="38">
        <f t="shared" si="95"/>
        <v>18.791499999999999</v>
      </c>
      <c r="K169" s="57" t="s">
        <v>245</v>
      </c>
      <c r="L169" s="105"/>
      <c r="M169" s="35">
        <f t="shared" si="108"/>
        <v>1.77</v>
      </c>
      <c r="N169" s="35">
        <v>5.9</v>
      </c>
      <c r="O169" s="35"/>
      <c r="P169" s="33">
        <v>5.9</v>
      </c>
      <c r="Q169" s="35">
        <f t="shared" si="97"/>
        <v>1.77</v>
      </c>
      <c r="R169" s="35">
        <f t="shared" si="98"/>
        <v>4.13</v>
      </c>
      <c r="S169" s="35"/>
    </row>
    <row r="170" spans="1:19" x14ac:dyDescent="0.2">
      <c r="A170" s="56" t="s">
        <v>298</v>
      </c>
      <c r="B170" s="30" t="s">
        <v>344</v>
      </c>
      <c r="C170" s="125" t="s">
        <v>64</v>
      </c>
      <c r="D170" s="32">
        <v>2</v>
      </c>
      <c r="E170" s="40">
        <f t="shared" si="90"/>
        <v>6.27</v>
      </c>
      <c r="F170" s="39">
        <f t="shared" si="91"/>
        <v>12.54</v>
      </c>
      <c r="G170" s="38">
        <f t="shared" si="92"/>
        <v>20.9</v>
      </c>
      <c r="H170" s="38">
        <f t="shared" si="93"/>
        <v>41.8</v>
      </c>
      <c r="I170" s="37">
        <f t="shared" si="94"/>
        <v>54.339999999999996</v>
      </c>
      <c r="J170" s="38">
        <f t="shared" si="95"/>
        <v>66.566499999999991</v>
      </c>
      <c r="K170" s="57" t="s">
        <v>245</v>
      </c>
      <c r="L170" s="105"/>
      <c r="M170" s="35">
        <f t="shared" si="108"/>
        <v>6.27</v>
      </c>
      <c r="N170" s="35">
        <v>20.9</v>
      </c>
      <c r="O170" s="35"/>
      <c r="P170" s="33">
        <v>20.9</v>
      </c>
      <c r="Q170" s="35">
        <f t="shared" si="97"/>
        <v>6.27</v>
      </c>
      <c r="R170" s="35">
        <f t="shared" si="98"/>
        <v>14.629999999999997</v>
      </c>
      <c r="S170" s="35"/>
    </row>
    <row r="171" spans="1:19" x14ac:dyDescent="0.2">
      <c r="A171" s="56" t="s">
        <v>299</v>
      </c>
      <c r="B171" s="30" t="s">
        <v>345</v>
      </c>
      <c r="C171" s="125" t="s">
        <v>64</v>
      </c>
      <c r="D171" s="32">
        <v>10</v>
      </c>
      <c r="E171" s="40">
        <f t="shared" si="90"/>
        <v>14.414999999999999</v>
      </c>
      <c r="F171" s="39">
        <f t="shared" si="91"/>
        <v>144.14999999999998</v>
      </c>
      <c r="G171" s="38">
        <f t="shared" si="92"/>
        <v>33.634999999999998</v>
      </c>
      <c r="H171" s="38">
        <f t="shared" si="93"/>
        <v>336.34999999999997</v>
      </c>
      <c r="I171" s="37">
        <f t="shared" si="94"/>
        <v>480.49999999999994</v>
      </c>
      <c r="J171" s="38">
        <f t="shared" si="95"/>
        <v>588.61249999999995</v>
      </c>
      <c r="K171" s="57" t="s">
        <v>98</v>
      </c>
      <c r="L171" s="105"/>
      <c r="M171" s="35">
        <f t="shared" ref="M171:N174" si="109">Q171</f>
        <v>14.414999999999999</v>
      </c>
      <c r="N171" s="35">
        <f t="shared" si="109"/>
        <v>33.634999999999998</v>
      </c>
      <c r="O171" s="35"/>
      <c r="P171" s="33">
        <v>48.05</v>
      </c>
      <c r="Q171" s="35">
        <f t="shared" si="97"/>
        <v>14.414999999999999</v>
      </c>
      <c r="R171" s="35">
        <f t="shared" si="98"/>
        <v>33.634999999999998</v>
      </c>
      <c r="S171" s="35"/>
    </row>
    <row r="172" spans="1:19" x14ac:dyDescent="0.2">
      <c r="A172" s="56" t="s">
        <v>300</v>
      </c>
      <c r="B172" s="30" t="s">
        <v>346</v>
      </c>
      <c r="C172" s="125" t="s">
        <v>64</v>
      </c>
      <c r="D172" s="32">
        <v>10</v>
      </c>
      <c r="E172" s="40">
        <f t="shared" si="90"/>
        <v>3.39</v>
      </c>
      <c r="F172" s="39">
        <f t="shared" si="91"/>
        <v>33.9</v>
      </c>
      <c r="G172" s="38">
        <f t="shared" si="92"/>
        <v>11.3</v>
      </c>
      <c r="H172" s="38">
        <f t="shared" si="93"/>
        <v>113</v>
      </c>
      <c r="I172" s="37">
        <f t="shared" si="94"/>
        <v>146.9</v>
      </c>
      <c r="J172" s="38">
        <f t="shared" si="95"/>
        <v>179.95250000000001</v>
      </c>
      <c r="K172" s="57" t="s">
        <v>245</v>
      </c>
      <c r="L172" s="105"/>
      <c r="M172" s="35">
        <f t="shared" ref="M172:M175" si="110">N172*0.3</f>
        <v>3.39</v>
      </c>
      <c r="N172" s="35">
        <v>11.3</v>
      </c>
      <c r="O172" s="35"/>
      <c r="P172" s="33">
        <v>11.3</v>
      </c>
      <c r="Q172" s="35">
        <f t="shared" si="97"/>
        <v>3.39</v>
      </c>
      <c r="R172" s="35">
        <f t="shared" si="98"/>
        <v>7.91</v>
      </c>
      <c r="S172" s="35"/>
    </row>
    <row r="173" spans="1:19" x14ac:dyDescent="0.2">
      <c r="A173" s="56" t="s">
        <v>301</v>
      </c>
      <c r="B173" s="30" t="s">
        <v>347</v>
      </c>
      <c r="C173" s="125" t="s">
        <v>64</v>
      </c>
      <c r="D173" s="32">
        <v>2</v>
      </c>
      <c r="E173" s="40">
        <f t="shared" si="90"/>
        <v>2.04</v>
      </c>
      <c r="F173" s="39">
        <f t="shared" si="91"/>
        <v>4.08</v>
      </c>
      <c r="G173" s="38">
        <f t="shared" si="92"/>
        <v>6.8</v>
      </c>
      <c r="H173" s="38">
        <f t="shared" si="93"/>
        <v>13.6</v>
      </c>
      <c r="I173" s="37">
        <f t="shared" si="94"/>
        <v>17.68</v>
      </c>
      <c r="J173" s="38">
        <f t="shared" si="95"/>
        <v>21.658000000000001</v>
      </c>
      <c r="K173" s="57" t="s">
        <v>245</v>
      </c>
      <c r="L173" s="105"/>
      <c r="M173" s="35">
        <f t="shared" si="110"/>
        <v>2.04</v>
      </c>
      <c r="N173" s="35">
        <v>6.8</v>
      </c>
      <c r="O173" s="35"/>
      <c r="P173" s="33">
        <v>6.8</v>
      </c>
      <c r="Q173" s="35">
        <f t="shared" si="97"/>
        <v>2.04</v>
      </c>
      <c r="R173" s="35">
        <f t="shared" si="98"/>
        <v>4.76</v>
      </c>
      <c r="S173" s="35"/>
    </row>
    <row r="174" spans="1:19" x14ac:dyDescent="0.2">
      <c r="A174" s="56" t="s">
        <v>302</v>
      </c>
      <c r="B174" s="30" t="s">
        <v>348</v>
      </c>
      <c r="C174" s="125" t="s">
        <v>64</v>
      </c>
      <c r="D174" s="32">
        <v>400</v>
      </c>
      <c r="E174" s="40">
        <f t="shared" si="90"/>
        <v>5.2499999999999998E-2</v>
      </c>
      <c r="F174" s="39">
        <f t="shared" si="91"/>
        <v>21</v>
      </c>
      <c r="G174" s="38">
        <f t="shared" si="92"/>
        <v>0.17499999999999999</v>
      </c>
      <c r="H174" s="38">
        <f t="shared" si="93"/>
        <v>70</v>
      </c>
      <c r="I174" s="37">
        <f t="shared" si="94"/>
        <v>91</v>
      </c>
      <c r="J174" s="38">
        <f t="shared" si="95"/>
        <v>111.47499999999999</v>
      </c>
      <c r="K174" s="57" t="s">
        <v>245</v>
      </c>
      <c r="L174" s="105"/>
      <c r="M174" s="35">
        <f>N174*0.3</f>
        <v>5.2499999999999998E-2</v>
      </c>
      <c r="N174" s="35">
        <f t="shared" si="109"/>
        <v>0.17499999999999999</v>
      </c>
      <c r="O174" s="35"/>
      <c r="P174" s="33">
        <v>0.25</v>
      </c>
      <c r="Q174" s="35">
        <f t="shared" si="97"/>
        <v>7.4999999999999997E-2</v>
      </c>
      <c r="R174" s="35">
        <f t="shared" si="98"/>
        <v>0.17499999999999999</v>
      </c>
      <c r="S174" s="35"/>
    </row>
    <row r="175" spans="1:19" x14ac:dyDescent="0.2">
      <c r="A175" s="56" t="s">
        <v>303</v>
      </c>
      <c r="B175" s="30" t="s">
        <v>349</v>
      </c>
      <c r="C175" s="125" t="s">
        <v>64</v>
      </c>
      <c r="D175" s="32">
        <v>500</v>
      </c>
      <c r="E175" s="40">
        <f t="shared" si="90"/>
        <v>4.4999999999999998E-2</v>
      </c>
      <c r="F175" s="39">
        <f t="shared" si="91"/>
        <v>22.5</v>
      </c>
      <c r="G175" s="38">
        <f t="shared" si="92"/>
        <v>0.15</v>
      </c>
      <c r="H175" s="38">
        <f t="shared" si="93"/>
        <v>75</v>
      </c>
      <c r="I175" s="37">
        <f t="shared" si="94"/>
        <v>97.5</v>
      </c>
      <c r="J175" s="38">
        <f t="shared" si="95"/>
        <v>119.4375</v>
      </c>
      <c r="K175" s="57" t="s">
        <v>245</v>
      </c>
      <c r="L175" s="105"/>
      <c r="M175" s="35">
        <f t="shared" si="110"/>
        <v>4.4999999999999998E-2</v>
      </c>
      <c r="N175" s="35">
        <v>0.15</v>
      </c>
      <c r="O175" s="35"/>
      <c r="P175" s="33">
        <v>0.15</v>
      </c>
      <c r="Q175" s="35">
        <f t="shared" si="97"/>
        <v>4.4999999999999998E-2</v>
      </c>
      <c r="R175" s="35">
        <f t="shared" si="98"/>
        <v>0.105</v>
      </c>
      <c r="S175" s="35"/>
    </row>
    <row r="176" spans="1:19" x14ac:dyDescent="0.2">
      <c r="A176" s="56" t="s">
        <v>304</v>
      </c>
      <c r="B176" s="30" t="s">
        <v>350</v>
      </c>
      <c r="C176" s="125" t="s">
        <v>64</v>
      </c>
      <c r="D176" s="32">
        <v>500</v>
      </c>
      <c r="E176" s="40">
        <f t="shared" si="90"/>
        <v>0.06</v>
      </c>
      <c r="F176" s="39">
        <f t="shared" si="91"/>
        <v>30</v>
      </c>
      <c r="G176" s="38">
        <f>N176*$N$12</f>
        <v>0.2</v>
      </c>
      <c r="H176" s="38">
        <f t="shared" si="93"/>
        <v>100</v>
      </c>
      <c r="I176" s="37">
        <f t="shared" si="94"/>
        <v>130</v>
      </c>
      <c r="J176" s="38">
        <f>I176*$L$12+I176</f>
        <v>159.25</v>
      </c>
      <c r="K176" s="57" t="s">
        <v>245</v>
      </c>
      <c r="L176" s="105"/>
      <c r="M176" s="35">
        <f>N176*0.3</f>
        <v>0.06</v>
      </c>
      <c r="N176" s="35">
        <v>0.2</v>
      </c>
      <c r="O176" s="35"/>
      <c r="P176" s="33">
        <v>0.2</v>
      </c>
      <c r="Q176" s="35">
        <f t="shared" si="97"/>
        <v>0.06</v>
      </c>
      <c r="R176" s="35">
        <f t="shared" si="98"/>
        <v>0.13999999999999999</v>
      </c>
      <c r="S176" s="35"/>
    </row>
    <row r="177" spans="1:19" ht="25.5" x14ac:dyDescent="0.2">
      <c r="A177" s="56" t="s">
        <v>305</v>
      </c>
      <c r="B177" s="30" t="s">
        <v>355</v>
      </c>
      <c r="C177" s="125" t="s">
        <v>64</v>
      </c>
      <c r="D177" s="126">
        <v>15</v>
      </c>
      <c r="E177" s="40">
        <f t="shared" ref="E177" si="111">M177*$M$12</f>
        <v>92.12</v>
      </c>
      <c r="F177" s="39">
        <f t="shared" ref="F177" si="112">D177*E177</f>
        <v>1381.8000000000002</v>
      </c>
      <c r="G177" s="38">
        <f t="shared" ref="G177" si="113">N177*$N$12</f>
        <v>198.23</v>
      </c>
      <c r="H177" s="38">
        <f t="shared" ref="H177" si="114">D177*G177</f>
        <v>2973.45</v>
      </c>
      <c r="I177" s="37">
        <f t="shared" ref="I177" si="115">F177+H177</f>
        <v>4355.25</v>
      </c>
      <c r="J177" s="38">
        <f t="shared" si="95"/>
        <v>5335.1812499999996</v>
      </c>
      <c r="K177" s="128" t="s">
        <v>245</v>
      </c>
      <c r="L177" s="105"/>
      <c r="M177" s="35">
        <v>92.12</v>
      </c>
      <c r="N177" s="35">
        <v>198.23</v>
      </c>
      <c r="O177" s="35"/>
      <c r="P177" s="33">
        <v>341.9</v>
      </c>
      <c r="Q177" s="35">
        <f t="shared" si="86"/>
        <v>102.57</v>
      </c>
      <c r="R177" s="35">
        <f t="shared" si="87"/>
        <v>239.32999999999996</v>
      </c>
      <c r="S177" s="35"/>
    </row>
    <row r="178" spans="1:19" x14ac:dyDescent="0.2">
      <c r="A178" s="56"/>
      <c r="B178" s="42" t="s">
        <v>146</v>
      </c>
      <c r="C178" s="31"/>
      <c r="D178" s="32"/>
      <c r="E178" s="40"/>
      <c r="F178" s="39"/>
      <c r="G178" s="38"/>
      <c r="H178" s="38"/>
      <c r="I178" s="34">
        <f>SUM(I127:I177)</f>
        <v>32066.514999999999</v>
      </c>
      <c r="J178" s="148">
        <f>SUM(J127:J177)</f>
        <v>39281.480875000008</v>
      </c>
      <c r="K178" s="57"/>
      <c r="L178" s="26"/>
      <c r="M178" s="35"/>
      <c r="N178" s="35"/>
      <c r="O178" s="35"/>
      <c r="P178" s="33"/>
      <c r="Q178" s="35"/>
      <c r="R178" s="35"/>
      <c r="S178" s="35"/>
    </row>
    <row r="179" spans="1:19" x14ac:dyDescent="0.2">
      <c r="A179" s="56"/>
      <c r="B179" s="42"/>
      <c r="C179" s="31"/>
      <c r="D179" s="32"/>
      <c r="E179" s="40"/>
      <c r="F179" s="39"/>
      <c r="G179" s="38"/>
      <c r="H179" s="38"/>
      <c r="I179" s="37"/>
      <c r="J179" s="38"/>
      <c r="K179" s="57"/>
      <c r="L179" s="26"/>
      <c r="M179" s="35"/>
      <c r="N179" s="35"/>
      <c r="O179" s="35"/>
      <c r="P179" s="33"/>
      <c r="Q179" s="35"/>
      <c r="R179" s="35"/>
      <c r="S179" s="35"/>
    </row>
    <row r="180" spans="1:19" x14ac:dyDescent="0.2">
      <c r="A180" s="56">
        <v>14</v>
      </c>
      <c r="B180" s="41" t="s">
        <v>356</v>
      </c>
      <c r="C180" s="31"/>
      <c r="D180" s="32"/>
      <c r="E180" s="40"/>
      <c r="F180" s="39"/>
      <c r="G180" s="38"/>
      <c r="H180" s="38"/>
      <c r="I180" s="37"/>
      <c r="J180" s="38"/>
      <c r="K180" s="57"/>
      <c r="L180" s="26"/>
      <c r="M180" s="35"/>
      <c r="N180" s="35"/>
      <c r="O180" s="35"/>
      <c r="P180" s="33"/>
      <c r="Q180" s="35"/>
      <c r="R180" s="35"/>
      <c r="S180" s="35"/>
    </row>
    <row r="181" spans="1:19" x14ac:dyDescent="0.2">
      <c r="A181" s="56" t="s">
        <v>108</v>
      </c>
      <c r="B181" s="30" t="s">
        <v>411</v>
      </c>
      <c r="C181" s="31" t="s">
        <v>35</v>
      </c>
      <c r="D181" s="126">
        <v>110</v>
      </c>
      <c r="E181" s="40">
        <f t="shared" ref="E181:E188" si="116">M181*$M$12</f>
        <v>5.2349999999999994</v>
      </c>
      <c r="F181" s="39">
        <f t="shared" ref="F181:F188" si="117">D181*E181</f>
        <v>575.84999999999991</v>
      </c>
      <c r="G181" s="38">
        <f t="shared" ref="G181:G188" si="118">N181*$N$12</f>
        <v>12.214999999999998</v>
      </c>
      <c r="H181" s="38">
        <f t="shared" ref="H181:H188" si="119">D181*G181</f>
        <v>1343.6499999999999</v>
      </c>
      <c r="I181" s="37">
        <f t="shared" ref="I181:I188" si="120">F181+H181</f>
        <v>1919.4999999999998</v>
      </c>
      <c r="J181" s="38">
        <f t="shared" ref="J181:J188" si="121">I181*$L$12+I181</f>
        <v>2351.3874999999998</v>
      </c>
      <c r="K181" s="57" t="s">
        <v>364</v>
      </c>
      <c r="L181" s="26"/>
      <c r="M181" s="35">
        <f t="shared" ref="M181:N182" si="122">Q181</f>
        <v>5.2349999999999994</v>
      </c>
      <c r="N181" s="35">
        <f t="shared" si="122"/>
        <v>12.214999999999998</v>
      </c>
      <c r="O181" s="35"/>
      <c r="P181" s="33">
        <v>17.45</v>
      </c>
      <c r="Q181" s="35">
        <f t="shared" ref="Q181:Q188" si="123">P181*$Q$12</f>
        <v>5.2349999999999994</v>
      </c>
      <c r="R181" s="35">
        <f t="shared" ref="R181:R188" si="124">P181*$R$12</f>
        <v>12.214999999999998</v>
      </c>
      <c r="S181" s="35"/>
    </row>
    <row r="182" spans="1:19" x14ac:dyDescent="0.2">
      <c r="A182" s="56" t="s">
        <v>109</v>
      </c>
      <c r="B182" s="30" t="s">
        <v>412</v>
      </c>
      <c r="C182" s="31" t="s">
        <v>35</v>
      </c>
      <c r="D182" s="126">
        <v>110</v>
      </c>
      <c r="E182" s="40">
        <f t="shared" si="116"/>
        <v>6.9719999999999995</v>
      </c>
      <c r="F182" s="39">
        <f t="shared" si="117"/>
        <v>766.92</v>
      </c>
      <c r="G182" s="38">
        <f t="shared" si="118"/>
        <v>16.267999999999997</v>
      </c>
      <c r="H182" s="38">
        <f t="shared" si="119"/>
        <v>1789.4799999999998</v>
      </c>
      <c r="I182" s="37">
        <f t="shared" si="120"/>
        <v>2556.3999999999996</v>
      </c>
      <c r="J182" s="38">
        <f t="shared" si="121"/>
        <v>3131.5899999999997</v>
      </c>
      <c r="K182" s="57" t="s">
        <v>365</v>
      </c>
      <c r="L182" s="26"/>
      <c r="M182" s="35">
        <f t="shared" si="122"/>
        <v>6.9719999999999995</v>
      </c>
      <c r="N182" s="35">
        <f t="shared" si="122"/>
        <v>16.267999999999997</v>
      </c>
      <c r="O182" s="35"/>
      <c r="P182" s="33">
        <v>23.24</v>
      </c>
      <c r="Q182" s="35">
        <f t="shared" si="123"/>
        <v>6.9719999999999995</v>
      </c>
      <c r="R182" s="35">
        <f t="shared" si="124"/>
        <v>16.267999999999997</v>
      </c>
      <c r="S182" s="35"/>
    </row>
    <row r="183" spans="1:19" x14ac:dyDescent="0.2">
      <c r="A183" s="56" t="s">
        <v>110</v>
      </c>
      <c r="B183" s="30" t="s">
        <v>413</v>
      </c>
      <c r="C183" s="31" t="s">
        <v>176</v>
      </c>
      <c r="D183" s="126">
        <v>55</v>
      </c>
      <c r="E183" s="40">
        <f t="shared" si="116"/>
        <v>0.56999999999999995</v>
      </c>
      <c r="F183" s="39">
        <f t="shared" si="117"/>
        <v>31.349999999999998</v>
      </c>
      <c r="G183" s="38">
        <f t="shared" si="118"/>
        <v>1.9</v>
      </c>
      <c r="H183" s="38">
        <f t="shared" si="119"/>
        <v>104.5</v>
      </c>
      <c r="I183" s="37">
        <f t="shared" si="120"/>
        <v>135.85</v>
      </c>
      <c r="J183" s="38">
        <f t="shared" si="121"/>
        <v>166.41624999999999</v>
      </c>
      <c r="K183" s="57" t="s">
        <v>245</v>
      </c>
      <c r="L183" s="26"/>
      <c r="M183" s="35">
        <f>N183*0.3</f>
        <v>0.56999999999999995</v>
      </c>
      <c r="N183" s="35">
        <v>1.9</v>
      </c>
      <c r="O183" s="35"/>
      <c r="P183" s="33">
        <v>23.55</v>
      </c>
      <c r="Q183" s="35">
        <f t="shared" si="123"/>
        <v>7.0650000000000004</v>
      </c>
      <c r="R183" s="35">
        <f t="shared" si="124"/>
        <v>16.484999999999999</v>
      </c>
      <c r="S183" s="35"/>
    </row>
    <row r="184" spans="1:19" x14ac:dyDescent="0.2">
      <c r="A184" s="56" t="s">
        <v>111</v>
      </c>
      <c r="B184" s="30" t="s">
        <v>414</v>
      </c>
      <c r="C184" s="31" t="s">
        <v>176</v>
      </c>
      <c r="D184" s="126">
        <v>55</v>
      </c>
      <c r="E184" s="40">
        <f t="shared" si="116"/>
        <v>0.61499999999999988</v>
      </c>
      <c r="F184" s="39">
        <f t="shared" si="117"/>
        <v>33.824999999999996</v>
      </c>
      <c r="G184" s="38">
        <f t="shared" si="118"/>
        <v>2.0499999999999998</v>
      </c>
      <c r="H184" s="38">
        <f t="shared" si="119"/>
        <v>112.74999999999999</v>
      </c>
      <c r="I184" s="37">
        <f t="shared" si="120"/>
        <v>146.57499999999999</v>
      </c>
      <c r="J184" s="38">
        <f t="shared" si="121"/>
        <v>179.55437499999999</v>
      </c>
      <c r="K184" s="57" t="s">
        <v>245</v>
      </c>
      <c r="L184" s="26"/>
      <c r="M184" s="35">
        <f>N184*0.3</f>
        <v>0.61499999999999988</v>
      </c>
      <c r="N184" s="35">
        <v>2.0499999999999998</v>
      </c>
      <c r="O184" s="35"/>
      <c r="P184" s="33">
        <v>32.5</v>
      </c>
      <c r="Q184" s="35">
        <f t="shared" si="123"/>
        <v>9.75</v>
      </c>
      <c r="R184" s="35">
        <f t="shared" si="124"/>
        <v>22.75</v>
      </c>
      <c r="S184" s="35"/>
    </row>
    <row r="185" spans="1:19" x14ac:dyDescent="0.2">
      <c r="A185" s="56" t="s">
        <v>230</v>
      </c>
      <c r="B185" s="30" t="s">
        <v>360</v>
      </c>
      <c r="C185" s="31" t="s">
        <v>176</v>
      </c>
      <c r="D185" s="126">
        <v>18</v>
      </c>
      <c r="E185" s="40">
        <f t="shared" si="116"/>
        <v>4.29</v>
      </c>
      <c r="F185" s="39">
        <f t="shared" si="117"/>
        <v>77.22</v>
      </c>
      <c r="G185" s="38">
        <f t="shared" si="118"/>
        <v>14.3</v>
      </c>
      <c r="H185" s="38">
        <f t="shared" si="119"/>
        <v>257.40000000000003</v>
      </c>
      <c r="I185" s="37">
        <f t="shared" si="120"/>
        <v>334.62</v>
      </c>
      <c r="J185" s="38">
        <f t="shared" si="121"/>
        <v>409.90949999999998</v>
      </c>
      <c r="K185" s="57" t="s">
        <v>245</v>
      </c>
      <c r="L185" s="26"/>
      <c r="M185" s="35">
        <f>N185*0.3</f>
        <v>4.29</v>
      </c>
      <c r="N185" s="35">
        <v>14.3</v>
      </c>
      <c r="O185" s="35"/>
      <c r="P185" s="33">
        <v>5.86</v>
      </c>
      <c r="Q185" s="35">
        <f t="shared" si="123"/>
        <v>1.758</v>
      </c>
      <c r="R185" s="35">
        <f t="shared" si="124"/>
        <v>4.1020000000000003</v>
      </c>
      <c r="S185" s="35"/>
    </row>
    <row r="186" spans="1:19" x14ac:dyDescent="0.2">
      <c r="A186" s="56" t="s">
        <v>357</v>
      </c>
      <c r="B186" s="30" t="s">
        <v>361</v>
      </c>
      <c r="C186" s="31" t="s">
        <v>35</v>
      </c>
      <c r="D186" s="126">
        <v>100</v>
      </c>
      <c r="E186" s="40">
        <f t="shared" si="116"/>
        <v>1.1399999999999999</v>
      </c>
      <c r="F186" s="39">
        <f t="shared" si="117"/>
        <v>113.99999999999999</v>
      </c>
      <c r="G186" s="38">
        <f t="shared" si="118"/>
        <v>3.8</v>
      </c>
      <c r="H186" s="38">
        <f t="shared" si="119"/>
        <v>380</v>
      </c>
      <c r="I186" s="37">
        <f t="shared" si="120"/>
        <v>494</v>
      </c>
      <c r="J186" s="38">
        <f t="shared" si="121"/>
        <v>605.15</v>
      </c>
      <c r="K186" s="57" t="s">
        <v>245</v>
      </c>
      <c r="L186" s="26"/>
      <c r="M186" s="35">
        <f>N186*0.3</f>
        <v>1.1399999999999999</v>
      </c>
      <c r="N186" s="35">
        <v>3.8</v>
      </c>
      <c r="O186" s="35"/>
      <c r="P186" s="33">
        <v>10.34</v>
      </c>
      <c r="Q186" s="35">
        <f t="shared" si="123"/>
        <v>3.1019999999999999</v>
      </c>
      <c r="R186" s="35">
        <f t="shared" si="124"/>
        <v>7.2379999999999995</v>
      </c>
      <c r="S186" s="35"/>
    </row>
    <row r="187" spans="1:19" x14ac:dyDescent="0.2">
      <c r="A187" s="56" t="s">
        <v>358</v>
      </c>
      <c r="B187" s="30" t="s">
        <v>362</v>
      </c>
      <c r="C187" s="31" t="s">
        <v>176</v>
      </c>
      <c r="D187" s="126">
        <v>30</v>
      </c>
      <c r="E187" s="40">
        <f t="shared" si="116"/>
        <v>0.6</v>
      </c>
      <c r="F187" s="39">
        <f t="shared" si="117"/>
        <v>18</v>
      </c>
      <c r="G187" s="38">
        <f t="shared" si="118"/>
        <v>2</v>
      </c>
      <c r="H187" s="38">
        <f t="shared" si="119"/>
        <v>60</v>
      </c>
      <c r="I187" s="37">
        <f t="shared" si="120"/>
        <v>78</v>
      </c>
      <c r="J187" s="38">
        <f t="shared" si="121"/>
        <v>95.55</v>
      </c>
      <c r="K187" s="57" t="s">
        <v>245</v>
      </c>
      <c r="L187" s="26"/>
      <c r="M187" s="35">
        <v>0.6</v>
      </c>
      <c r="N187" s="35">
        <v>2</v>
      </c>
      <c r="O187" s="35"/>
      <c r="P187" s="33">
        <v>7.86</v>
      </c>
      <c r="Q187" s="35">
        <f t="shared" si="123"/>
        <v>2.3580000000000001</v>
      </c>
      <c r="R187" s="35">
        <f t="shared" si="124"/>
        <v>5.5019999999999998</v>
      </c>
      <c r="S187" s="35"/>
    </row>
    <row r="188" spans="1:19" x14ac:dyDescent="0.2">
      <c r="A188" s="56" t="s">
        <v>359</v>
      </c>
      <c r="B188" s="30" t="s">
        <v>363</v>
      </c>
      <c r="C188" s="31" t="s">
        <v>176</v>
      </c>
      <c r="D188" s="126">
        <v>60</v>
      </c>
      <c r="E188" s="40">
        <f t="shared" si="116"/>
        <v>0.24</v>
      </c>
      <c r="F188" s="39">
        <f t="shared" si="117"/>
        <v>14.399999999999999</v>
      </c>
      <c r="G188" s="38">
        <f t="shared" si="118"/>
        <v>0.8</v>
      </c>
      <c r="H188" s="38">
        <f t="shared" si="119"/>
        <v>48</v>
      </c>
      <c r="I188" s="37">
        <f t="shared" si="120"/>
        <v>62.4</v>
      </c>
      <c r="J188" s="38">
        <f t="shared" si="121"/>
        <v>76.44</v>
      </c>
      <c r="K188" s="57" t="s">
        <v>245</v>
      </c>
      <c r="L188" s="26"/>
      <c r="M188" s="35">
        <v>0.24</v>
      </c>
      <c r="N188" s="35">
        <v>0.8</v>
      </c>
      <c r="O188" s="35"/>
      <c r="P188" s="33">
        <v>8.86</v>
      </c>
      <c r="Q188" s="35">
        <f t="shared" si="123"/>
        <v>2.6579999999999999</v>
      </c>
      <c r="R188" s="35">
        <f t="shared" si="124"/>
        <v>6.2019999999999991</v>
      </c>
    </row>
    <row r="189" spans="1:19" x14ac:dyDescent="0.2">
      <c r="A189" s="56"/>
      <c r="B189" s="42" t="s">
        <v>146</v>
      </c>
      <c r="C189" s="31"/>
      <c r="D189" s="32"/>
      <c r="E189" s="40"/>
      <c r="F189" s="39"/>
      <c r="G189" s="38"/>
      <c r="H189" s="38"/>
      <c r="I189" s="34">
        <f>SUM(I181:I188)</f>
        <v>5727.3449999999993</v>
      </c>
      <c r="J189" s="148">
        <f>SUM(J181:J188)</f>
        <v>7015.9976249999982</v>
      </c>
      <c r="K189" s="57"/>
      <c r="L189" s="26"/>
      <c r="M189" s="35"/>
      <c r="N189" s="35"/>
      <c r="O189" s="35"/>
      <c r="P189" s="33"/>
      <c r="Q189" s="35"/>
      <c r="R189" s="35"/>
      <c r="S189" s="35"/>
    </row>
    <row r="190" spans="1:19" x14ac:dyDescent="0.2">
      <c r="A190" s="56"/>
      <c r="B190" s="42"/>
      <c r="C190" s="31"/>
      <c r="D190" s="32"/>
      <c r="E190" s="40"/>
      <c r="F190" s="39"/>
      <c r="G190" s="38"/>
      <c r="H190" s="38"/>
      <c r="I190" s="37"/>
      <c r="J190" s="38"/>
      <c r="K190" s="57"/>
      <c r="L190" s="26"/>
      <c r="M190" s="35"/>
      <c r="N190" s="35"/>
      <c r="O190" s="35"/>
      <c r="P190" s="33"/>
      <c r="Q190" s="35"/>
      <c r="R190" s="35"/>
      <c r="S190" s="35"/>
    </row>
    <row r="191" spans="1:19" x14ac:dyDescent="0.2">
      <c r="A191" s="56">
        <v>15</v>
      </c>
      <c r="B191" s="41" t="s">
        <v>99</v>
      </c>
      <c r="C191" s="31"/>
      <c r="D191" s="32"/>
      <c r="E191" s="40"/>
      <c r="F191" s="39"/>
      <c r="G191" s="38"/>
      <c r="H191" s="38"/>
      <c r="I191" s="37"/>
      <c r="J191" s="38"/>
      <c r="K191" s="57"/>
      <c r="L191" s="26"/>
      <c r="M191" s="35"/>
      <c r="N191" s="35"/>
      <c r="O191" s="35"/>
      <c r="P191" s="33"/>
      <c r="Q191" s="35"/>
      <c r="R191" s="35"/>
      <c r="S191" s="35"/>
    </row>
    <row r="192" spans="1:19" x14ac:dyDescent="0.2">
      <c r="A192" s="56" t="s">
        <v>113</v>
      </c>
      <c r="B192" s="30" t="s">
        <v>101</v>
      </c>
      <c r="C192" s="31" t="s">
        <v>16</v>
      </c>
      <c r="D192" s="32">
        <v>1.25</v>
      </c>
      <c r="E192" s="40">
        <f t="shared" si="80"/>
        <v>33.545999999999999</v>
      </c>
      <c r="F192" s="39">
        <f t="shared" si="81"/>
        <v>41.932499999999997</v>
      </c>
      <c r="G192" s="38">
        <f t="shared" si="82"/>
        <v>78.273999999999987</v>
      </c>
      <c r="H192" s="38">
        <f t="shared" si="83"/>
        <v>97.842499999999987</v>
      </c>
      <c r="I192" s="37">
        <f t="shared" si="84"/>
        <v>139.77499999999998</v>
      </c>
      <c r="J192" s="38">
        <f t="shared" ref="J192:J196" si="125">I192*$L$12+I192</f>
        <v>171.22437499999998</v>
      </c>
      <c r="K192" s="57" t="s">
        <v>288</v>
      </c>
      <c r="L192" s="105"/>
      <c r="M192" s="35">
        <f t="shared" si="85"/>
        <v>33.545999999999999</v>
      </c>
      <c r="N192" s="35">
        <f t="shared" si="85"/>
        <v>78.273999999999987</v>
      </c>
      <c r="O192" s="35"/>
      <c r="P192" s="33">
        <v>111.82</v>
      </c>
      <c r="Q192" s="35">
        <f t="shared" si="86"/>
        <v>33.545999999999999</v>
      </c>
      <c r="R192" s="35">
        <f t="shared" si="87"/>
        <v>78.273999999999987</v>
      </c>
      <c r="S192" s="35"/>
    </row>
    <row r="193" spans="1:19" x14ac:dyDescent="0.2">
      <c r="A193" s="56" t="s">
        <v>116</v>
      </c>
      <c r="B193" s="30" t="s">
        <v>103</v>
      </c>
      <c r="C193" s="31" t="s">
        <v>9</v>
      </c>
      <c r="D193" s="32">
        <v>24.97</v>
      </c>
      <c r="E193" s="40">
        <f t="shared" si="80"/>
        <v>13.610999999999999</v>
      </c>
      <c r="F193" s="39">
        <f t="shared" si="81"/>
        <v>339.86666999999994</v>
      </c>
      <c r="G193" s="38">
        <f t="shared" si="82"/>
        <v>31.758999999999997</v>
      </c>
      <c r="H193" s="38">
        <f t="shared" si="83"/>
        <v>793.02222999999992</v>
      </c>
      <c r="I193" s="37">
        <f t="shared" si="84"/>
        <v>1132.8888999999999</v>
      </c>
      <c r="J193" s="38">
        <f t="shared" si="125"/>
        <v>1387.7889024999999</v>
      </c>
      <c r="K193" s="57">
        <v>68333</v>
      </c>
      <c r="L193" s="105"/>
      <c r="M193" s="35">
        <f t="shared" si="85"/>
        <v>13.610999999999999</v>
      </c>
      <c r="N193" s="35">
        <f t="shared" si="85"/>
        <v>31.758999999999997</v>
      </c>
      <c r="O193" s="35"/>
      <c r="P193" s="33">
        <v>45.37</v>
      </c>
      <c r="Q193" s="35">
        <f t="shared" si="86"/>
        <v>13.610999999999999</v>
      </c>
      <c r="R193" s="35">
        <f t="shared" si="87"/>
        <v>31.758999999999997</v>
      </c>
      <c r="S193" s="35"/>
    </row>
    <row r="194" spans="1:19" x14ac:dyDescent="0.2">
      <c r="A194" s="56" t="s">
        <v>117</v>
      </c>
      <c r="B194" s="30" t="s">
        <v>275</v>
      </c>
      <c r="C194" s="31" t="s">
        <v>9</v>
      </c>
      <c r="D194" s="32">
        <v>102.65</v>
      </c>
      <c r="E194" s="40">
        <f t="shared" si="80"/>
        <v>10.254</v>
      </c>
      <c r="F194" s="39">
        <f t="shared" si="81"/>
        <v>1052.5731000000001</v>
      </c>
      <c r="G194" s="38">
        <f t="shared" si="82"/>
        <v>23.925999999999998</v>
      </c>
      <c r="H194" s="38">
        <f t="shared" si="83"/>
        <v>2456.0039000000002</v>
      </c>
      <c r="I194" s="37">
        <f t="shared" si="84"/>
        <v>3508.5770000000002</v>
      </c>
      <c r="J194" s="38">
        <f t="shared" si="125"/>
        <v>4298.0068250000004</v>
      </c>
      <c r="K194" s="57">
        <v>87701</v>
      </c>
      <c r="L194" s="105"/>
      <c r="M194" s="35">
        <f t="shared" si="85"/>
        <v>10.254</v>
      </c>
      <c r="N194" s="35">
        <f t="shared" si="85"/>
        <v>23.925999999999998</v>
      </c>
      <c r="O194" s="35"/>
      <c r="P194" s="33">
        <v>34.18</v>
      </c>
      <c r="Q194" s="35">
        <f t="shared" si="86"/>
        <v>10.254</v>
      </c>
      <c r="R194" s="35">
        <f t="shared" si="87"/>
        <v>23.925999999999998</v>
      </c>
      <c r="S194" s="35"/>
    </row>
    <row r="195" spans="1:19" s="143" customFormat="1" x14ac:dyDescent="0.2">
      <c r="A195" s="56" t="s">
        <v>118</v>
      </c>
      <c r="B195" s="30" t="s">
        <v>184</v>
      </c>
      <c r="C195" s="31" t="s">
        <v>9</v>
      </c>
      <c r="D195" s="32">
        <v>106.42</v>
      </c>
      <c r="E195" s="40">
        <f t="shared" si="80"/>
        <v>9.75</v>
      </c>
      <c r="F195" s="40">
        <f t="shared" si="81"/>
        <v>1037.595</v>
      </c>
      <c r="G195" s="136">
        <f t="shared" si="82"/>
        <v>22.75</v>
      </c>
      <c r="H195" s="136">
        <f t="shared" si="83"/>
        <v>2421.0549999999998</v>
      </c>
      <c r="I195" s="137">
        <f t="shared" si="84"/>
        <v>3458.6499999999996</v>
      </c>
      <c r="J195" s="38">
        <f t="shared" si="125"/>
        <v>4236.8462499999996</v>
      </c>
      <c r="K195" s="57">
        <v>87249</v>
      </c>
      <c r="L195" s="141" t="s">
        <v>387</v>
      </c>
      <c r="M195" s="142">
        <f t="shared" si="85"/>
        <v>9.75</v>
      </c>
      <c r="N195" s="142">
        <f t="shared" si="85"/>
        <v>22.75</v>
      </c>
      <c r="O195" s="142"/>
      <c r="P195" s="33">
        <v>32.5</v>
      </c>
      <c r="Q195" s="142">
        <f t="shared" si="86"/>
        <v>9.75</v>
      </c>
      <c r="R195" s="142">
        <f t="shared" si="87"/>
        <v>22.75</v>
      </c>
      <c r="S195" s="142"/>
    </row>
    <row r="196" spans="1:19" x14ac:dyDescent="0.2">
      <c r="A196" s="56" t="s">
        <v>390</v>
      </c>
      <c r="B196" s="30" t="s">
        <v>185</v>
      </c>
      <c r="C196" s="31" t="s">
        <v>35</v>
      </c>
      <c r="D196" s="32">
        <v>145.85</v>
      </c>
      <c r="E196" s="40">
        <f t="shared" si="80"/>
        <v>1.758</v>
      </c>
      <c r="F196" s="39">
        <f t="shared" si="81"/>
        <v>256.40429999999998</v>
      </c>
      <c r="G196" s="38">
        <f t="shared" si="82"/>
        <v>4.1020000000000003</v>
      </c>
      <c r="H196" s="38">
        <f t="shared" si="83"/>
        <v>598.27670000000001</v>
      </c>
      <c r="I196" s="37">
        <f t="shared" si="84"/>
        <v>854.68100000000004</v>
      </c>
      <c r="J196" s="38">
        <f t="shared" si="125"/>
        <v>1046.9842250000002</v>
      </c>
      <c r="K196" s="57">
        <v>88649</v>
      </c>
      <c r="L196" s="105"/>
      <c r="M196" s="35">
        <f t="shared" si="85"/>
        <v>1.758</v>
      </c>
      <c r="N196" s="35">
        <f t="shared" si="85"/>
        <v>4.1020000000000003</v>
      </c>
      <c r="O196" s="35"/>
      <c r="P196" s="33">
        <v>5.86</v>
      </c>
      <c r="Q196" s="35">
        <f t="shared" si="86"/>
        <v>1.758</v>
      </c>
      <c r="R196" s="35">
        <f t="shared" si="87"/>
        <v>4.1020000000000003</v>
      </c>
      <c r="S196" s="35"/>
    </row>
    <row r="197" spans="1:19" s="169" customFormat="1" x14ac:dyDescent="0.2">
      <c r="A197" s="56" t="s">
        <v>231</v>
      </c>
      <c r="B197" s="30" t="s">
        <v>404</v>
      </c>
      <c r="C197" s="31" t="s">
        <v>9</v>
      </c>
      <c r="D197" s="32">
        <v>0.75</v>
      </c>
      <c r="E197" s="40">
        <f t="shared" ref="E197" si="126">M197*$M$12</f>
        <v>2.0579999999999998</v>
      </c>
      <c r="F197" s="39">
        <f t="shared" ref="F197" si="127">D197*E197</f>
        <v>1.5434999999999999</v>
      </c>
      <c r="G197" s="38">
        <f t="shared" ref="G197" si="128">N197*$N$12</f>
        <v>4.8019999999999996</v>
      </c>
      <c r="H197" s="38">
        <f t="shared" ref="H197" si="129">D197*G197</f>
        <v>3.6014999999999997</v>
      </c>
      <c r="I197" s="37">
        <f t="shared" ref="I197" si="130">F197+H197</f>
        <v>5.1449999999999996</v>
      </c>
      <c r="J197" s="38">
        <f t="shared" ref="J197" si="131">I197*$L$12+I197</f>
        <v>6.302624999999999</v>
      </c>
      <c r="K197" s="128" t="s">
        <v>416</v>
      </c>
      <c r="L197" s="167"/>
      <c r="M197" s="168">
        <f t="shared" ref="M197" si="132">Q197</f>
        <v>2.0579999999999998</v>
      </c>
      <c r="N197" s="168">
        <f t="shared" ref="N197" si="133">R197</f>
        <v>4.8019999999999996</v>
      </c>
      <c r="O197" s="168"/>
      <c r="P197" s="33">
        <v>6.86</v>
      </c>
      <c r="Q197" s="168">
        <f t="shared" ref="Q197" si="134">P197*$Q$12</f>
        <v>2.0579999999999998</v>
      </c>
      <c r="R197" s="168">
        <f t="shared" ref="R197" si="135">P197*$R$12</f>
        <v>4.8019999999999996</v>
      </c>
      <c r="S197" s="168"/>
    </row>
    <row r="198" spans="1:19" x14ac:dyDescent="0.2">
      <c r="A198" s="56"/>
      <c r="B198" s="42" t="s">
        <v>146</v>
      </c>
      <c r="C198" s="31"/>
      <c r="D198" s="32"/>
      <c r="E198" s="40"/>
      <c r="F198" s="39"/>
      <c r="G198" s="38"/>
      <c r="H198" s="38"/>
      <c r="I198" s="34">
        <f>SUM(I192:I197)</f>
        <v>9099.7169000000013</v>
      </c>
      <c r="J198" s="148">
        <f>SUM(J192:J197)</f>
        <v>11147.153202500001</v>
      </c>
      <c r="K198" s="57"/>
      <c r="L198" s="26"/>
      <c r="M198" s="35"/>
      <c r="N198" s="35"/>
      <c r="O198" s="35"/>
      <c r="P198" s="33"/>
      <c r="Q198" s="35"/>
      <c r="R198" s="35"/>
      <c r="S198" s="35"/>
    </row>
    <row r="199" spans="1:19" x14ac:dyDescent="0.2">
      <c r="A199" s="56"/>
      <c r="B199" s="42"/>
      <c r="C199" s="31"/>
      <c r="D199" s="32"/>
      <c r="E199" s="40"/>
      <c r="F199" s="39"/>
      <c r="G199" s="38"/>
      <c r="H199" s="38"/>
      <c r="I199" s="37"/>
      <c r="J199" s="38"/>
      <c r="K199" s="57"/>
      <c r="L199" s="26"/>
      <c r="M199" s="35"/>
      <c r="N199" s="35"/>
      <c r="O199" s="35"/>
      <c r="P199" s="33"/>
      <c r="Q199" s="35"/>
      <c r="R199" s="35"/>
      <c r="S199" s="35"/>
    </row>
    <row r="200" spans="1:19" x14ac:dyDescent="0.2">
      <c r="A200" s="56">
        <v>16</v>
      </c>
      <c r="B200" s="41" t="s">
        <v>107</v>
      </c>
      <c r="C200" s="31"/>
      <c r="D200" s="32"/>
      <c r="E200" s="40"/>
      <c r="F200" s="39"/>
      <c r="G200" s="38"/>
      <c r="H200" s="38"/>
      <c r="I200" s="37"/>
      <c r="J200" s="38"/>
      <c r="K200" s="57"/>
      <c r="L200" s="26"/>
      <c r="M200" s="35"/>
      <c r="N200" s="35"/>
      <c r="O200" s="35"/>
      <c r="P200" s="33"/>
      <c r="Q200" s="35"/>
      <c r="R200" s="35"/>
      <c r="S200" s="35"/>
    </row>
    <row r="201" spans="1:19" x14ac:dyDescent="0.2">
      <c r="A201" s="56" t="s">
        <v>121</v>
      </c>
      <c r="B201" s="129" t="s">
        <v>186</v>
      </c>
      <c r="C201" s="125" t="s">
        <v>9</v>
      </c>
      <c r="D201" s="126">
        <v>305.39999999999998</v>
      </c>
      <c r="E201" s="40">
        <f t="shared" ref="E201:E206" si="136">M201*$M$12</f>
        <v>6.03</v>
      </c>
      <c r="F201" s="39">
        <f t="shared" ref="F201:F234" si="137">D201*E201</f>
        <v>1841.5619999999999</v>
      </c>
      <c r="G201" s="38">
        <f t="shared" ref="G201:G234" si="138">N201*$N$12</f>
        <v>3.45</v>
      </c>
      <c r="H201" s="38">
        <f t="shared" ref="H201:H234" si="139">D201*G201</f>
        <v>1053.6299999999999</v>
      </c>
      <c r="I201" s="37">
        <f t="shared" ref="I201:I234" si="140">F201+H201</f>
        <v>2895.192</v>
      </c>
      <c r="J201" s="38">
        <f t="shared" ref="J201:J206" si="141">I201*$L$12+I201</f>
        <v>3546.6102000000001</v>
      </c>
      <c r="K201" s="128" t="s">
        <v>280</v>
      </c>
      <c r="L201" s="105"/>
      <c r="M201" s="35">
        <v>6.03</v>
      </c>
      <c r="N201" s="35">
        <v>3.45</v>
      </c>
      <c r="O201" s="35"/>
      <c r="P201" s="33">
        <v>0</v>
      </c>
      <c r="Q201" s="35">
        <f t="shared" ref="Q201:Q234" si="142">P201*$Q$12</f>
        <v>0</v>
      </c>
      <c r="R201" s="35">
        <f t="shared" ref="R201:R234" si="143">P201*$R$12</f>
        <v>0</v>
      </c>
      <c r="S201" s="35"/>
    </row>
    <row r="202" spans="1:19" x14ac:dyDescent="0.2">
      <c r="A202" s="56" t="s">
        <v>122</v>
      </c>
      <c r="B202" s="129" t="s">
        <v>187</v>
      </c>
      <c r="C202" s="125" t="s">
        <v>9</v>
      </c>
      <c r="D202" s="126">
        <v>305.39999999999998</v>
      </c>
      <c r="E202" s="40">
        <f t="shared" si="136"/>
        <v>6.03</v>
      </c>
      <c r="F202" s="39">
        <f t="shared" si="137"/>
        <v>1841.5619999999999</v>
      </c>
      <c r="G202" s="38">
        <f t="shared" si="138"/>
        <v>1.51</v>
      </c>
      <c r="H202" s="38">
        <f t="shared" si="139"/>
        <v>461.154</v>
      </c>
      <c r="I202" s="37">
        <f t="shared" si="140"/>
        <v>2302.7159999999999</v>
      </c>
      <c r="J202" s="38">
        <f t="shared" si="141"/>
        <v>2820.8271</v>
      </c>
      <c r="K202" s="128" t="s">
        <v>279</v>
      </c>
      <c r="L202" s="105"/>
      <c r="M202" s="35">
        <v>6.03</v>
      </c>
      <c r="N202" s="35">
        <v>1.51</v>
      </c>
      <c r="O202" s="35"/>
      <c r="P202" s="33">
        <v>0</v>
      </c>
      <c r="Q202" s="35">
        <f t="shared" si="142"/>
        <v>0</v>
      </c>
      <c r="R202" s="35">
        <f t="shared" si="143"/>
        <v>0</v>
      </c>
      <c r="S202" s="35"/>
    </row>
    <row r="203" spans="1:19" x14ac:dyDescent="0.2">
      <c r="A203" s="56" t="s">
        <v>123</v>
      </c>
      <c r="B203" s="129" t="s">
        <v>188</v>
      </c>
      <c r="C203" s="125" t="s">
        <v>9</v>
      </c>
      <c r="D203" s="126">
        <v>521.75</v>
      </c>
      <c r="E203" s="40">
        <f t="shared" si="136"/>
        <v>6.03</v>
      </c>
      <c r="F203" s="39">
        <f t="shared" si="137"/>
        <v>3146.1525000000001</v>
      </c>
      <c r="G203" s="38">
        <f t="shared" si="138"/>
        <v>1.51</v>
      </c>
      <c r="H203" s="38">
        <f t="shared" si="139"/>
        <v>787.84249999999997</v>
      </c>
      <c r="I203" s="37">
        <f t="shared" si="140"/>
        <v>3933.9949999999999</v>
      </c>
      <c r="J203" s="38">
        <f t="shared" si="141"/>
        <v>4819.1438749999998</v>
      </c>
      <c r="K203" s="128" t="s">
        <v>279</v>
      </c>
      <c r="L203" s="105"/>
      <c r="M203" s="35">
        <v>6.03</v>
      </c>
      <c r="N203" s="35">
        <v>1.51</v>
      </c>
      <c r="O203" s="35"/>
      <c r="P203" s="33">
        <v>0</v>
      </c>
      <c r="Q203" s="35">
        <f t="shared" si="142"/>
        <v>0</v>
      </c>
      <c r="R203" s="35">
        <f t="shared" si="143"/>
        <v>0</v>
      </c>
      <c r="S203" s="35"/>
    </row>
    <row r="204" spans="1:19" x14ac:dyDescent="0.2">
      <c r="A204" s="56" t="s">
        <v>124</v>
      </c>
      <c r="B204" s="129" t="s">
        <v>189</v>
      </c>
      <c r="C204" s="125" t="s">
        <v>9</v>
      </c>
      <c r="D204" s="126">
        <v>521.75</v>
      </c>
      <c r="E204" s="40">
        <f t="shared" si="136"/>
        <v>10.68</v>
      </c>
      <c r="F204" s="39">
        <f t="shared" si="137"/>
        <v>5572.29</v>
      </c>
      <c r="G204" s="38">
        <f t="shared" si="138"/>
        <v>5.37</v>
      </c>
      <c r="H204" s="38">
        <f t="shared" si="139"/>
        <v>2801.7975000000001</v>
      </c>
      <c r="I204" s="37">
        <f t="shared" si="140"/>
        <v>8374.0874999999996</v>
      </c>
      <c r="J204" s="38">
        <f t="shared" si="141"/>
        <v>10258.257187499999</v>
      </c>
      <c r="K204" s="128" t="s">
        <v>281</v>
      </c>
      <c r="L204" s="105"/>
      <c r="M204" s="35">
        <v>10.68</v>
      </c>
      <c r="N204" s="35">
        <v>5.37</v>
      </c>
      <c r="O204" s="35"/>
      <c r="P204" s="33">
        <v>0</v>
      </c>
      <c r="Q204" s="35">
        <f t="shared" si="142"/>
        <v>0</v>
      </c>
      <c r="R204" s="35">
        <f t="shared" si="143"/>
        <v>0</v>
      </c>
      <c r="S204" s="35"/>
    </row>
    <row r="205" spans="1:19" x14ac:dyDescent="0.2">
      <c r="A205" s="56" t="s">
        <v>125</v>
      </c>
      <c r="B205" s="129" t="s">
        <v>276</v>
      </c>
      <c r="C205" s="125" t="s">
        <v>9</v>
      </c>
      <c r="D205" s="126">
        <v>72.349999999999994</v>
      </c>
      <c r="E205" s="40">
        <f t="shared" si="136"/>
        <v>18.62</v>
      </c>
      <c r="F205" s="39">
        <f t="shared" si="137"/>
        <v>1347.1569999999999</v>
      </c>
      <c r="G205" s="38">
        <f t="shared" si="138"/>
        <v>7.65</v>
      </c>
      <c r="H205" s="38">
        <f t="shared" si="139"/>
        <v>553.47749999999996</v>
      </c>
      <c r="I205" s="37">
        <f t="shared" si="140"/>
        <v>1900.6344999999999</v>
      </c>
      <c r="J205" s="38">
        <f t="shared" si="141"/>
        <v>2328.2772624999998</v>
      </c>
      <c r="K205" s="128" t="s">
        <v>282</v>
      </c>
      <c r="L205" s="105"/>
      <c r="M205" s="35">
        <v>18.62</v>
      </c>
      <c r="N205" s="35">
        <v>7.65</v>
      </c>
      <c r="O205" s="35"/>
      <c r="P205" s="33">
        <v>0</v>
      </c>
      <c r="Q205" s="35">
        <f t="shared" si="142"/>
        <v>0</v>
      </c>
      <c r="R205" s="35">
        <f t="shared" si="143"/>
        <v>0</v>
      </c>
      <c r="S205" s="35"/>
    </row>
    <row r="206" spans="1:19" x14ac:dyDescent="0.2">
      <c r="A206" s="56" t="s">
        <v>126</v>
      </c>
      <c r="B206" s="129" t="s">
        <v>277</v>
      </c>
      <c r="C206" s="125" t="s">
        <v>9</v>
      </c>
      <c r="D206" s="126">
        <v>156.6</v>
      </c>
      <c r="E206" s="40">
        <f t="shared" si="136"/>
        <v>17.88</v>
      </c>
      <c r="F206" s="39">
        <f t="shared" si="137"/>
        <v>2800.0079999999998</v>
      </c>
      <c r="G206" s="38">
        <f t="shared" si="138"/>
        <v>19.7</v>
      </c>
      <c r="H206" s="38">
        <f t="shared" si="139"/>
        <v>3085.02</v>
      </c>
      <c r="I206" s="37">
        <f t="shared" si="140"/>
        <v>5885.0280000000002</v>
      </c>
      <c r="J206" s="38">
        <f t="shared" si="141"/>
        <v>7209.1593000000003</v>
      </c>
      <c r="K206" s="128" t="s">
        <v>283</v>
      </c>
      <c r="L206" s="105"/>
      <c r="M206" s="35">
        <v>17.88</v>
      </c>
      <c r="N206" s="35">
        <v>19.7</v>
      </c>
      <c r="O206" s="35"/>
      <c r="P206" s="33">
        <v>0</v>
      </c>
      <c r="Q206" s="35">
        <f t="shared" si="142"/>
        <v>0</v>
      </c>
      <c r="R206" s="35">
        <f t="shared" si="143"/>
        <v>0</v>
      </c>
      <c r="S206" s="35"/>
    </row>
    <row r="207" spans="1:19" x14ac:dyDescent="0.2">
      <c r="A207" s="56"/>
      <c r="B207" s="42" t="s">
        <v>146</v>
      </c>
      <c r="C207" s="31"/>
      <c r="D207" s="32"/>
      <c r="E207" s="40"/>
      <c r="F207" s="39"/>
      <c r="G207" s="38"/>
      <c r="H207" s="38"/>
      <c r="I207" s="34">
        <f>SUM(I201:I206)</f>
        <v>25291.652999999998</v>
      </c>
      <c r="J207" s="148">
        <f>SUM(J201:J206)</f>
        <v>30982.274924999998</v>
      </c>
      <c r="K207" s="57"/>
      <c r="L207" s="26"/>
      <c r="M207" s="35"/>
      <c r="N207" s="35"/>
      <c r="O207" s="35"/>
      <c r="P207" s="33"/>
      <c r="Q207" s="35"/>
      <c r="R207" s="35"/>
      <c r="S207" s="35"/>
    </row>
    <row r="208" spans="1:19" x14ac:dyDescent="0.2">
      <c r="A208" s="56"/>
      <c r="B208" s="42"/>
      <c r="C208" s="31"/>
      <c r="D208" s="32"/>
      <c r="E208" s="40"/>
      <c r="F208" s="39"/>
      <c r="G208" s="38"/>
      <c r="H208" s="38"/>
      <c r="I208" s="37"/>
      <c r="J208" s="38"/>
      <c r="K208" s="57"/>
      <c r="L208" s="26"/>
      <c r="M208" s="35"/>
      <c r="N208" s="35"/>
      <c r="O208" s="35"/>
      <c r="P208" s="33"/>
      <c r="Q208" s="35"/>
      <c r="R208" s="35"/>
      <c r="S208" s="35"/>
    </row>
    <row r="209" spans="1:19" x14ac:dyDescent="0.2">
      <c r="A209" s="56">
        <v>17</v>
      </c>
      <c r="B209" s="41" t="s">
        <v>112</v>
      </c>
      <c r="C209" s="31"/>
      <c r="D209" s="32"/>
      <c r="E209" s="40"/>
      <c r="F209" s="39"/>
      <c r="G209" s="38"/>
      <c r="H209" s="38"/>
      <c r="I209" s="37"/>
      <c r="J209" s="38"/>
      <c r="K209" s="57"/>
      <c r="L209" s="26"/>
      <c r="M209" s="35"/>
      <c r="N209" s="35"/>
      <c r="O209" s="35"/>
      <c r="P209" s="33"/>
      <c r="Q209" s="35"/>
      <c r="R209" s="35"/>
      <c r="S209" s="35"/>
    </row>
    <row r="210" spans="1:19" x14ac:dyDescent="0.2">
      <c r="A210" s="56" t="s">
        <v>128</v>
      </c>
      <c r="B210" s="30" t="s">
        <v>114</v>
      </c>
      <c r="C210" s="31" t="s">
        <v>64</v>
      </c>
      <c r="D210" s="32">
        <v>2</v>
      </c>
      <c r="E210" s="40">
        <f t="shared" ref="E210:E213" si="144">M210*$M$12</f>
        <v>32.891999999999996</v>
      </c>
      <c r="F210" s="39">
        <f t="shared" si="137"/>
        <v>65.783999999999992</v>
      </c>
      <c r="G210" s="38">
        <f t="shared" si="138"/>
        <v>76.74799999999999</v>
      </c>
      <c r="H210" s="38">
        <f t="shared" si="139"/>
        <v>153.49599999999998</v>
      </c>
      <c r="I210" s="37">
        <f t="shared" si="140"/>
        <v>219.27999999999997</v>
      </c>
      <c r="J210" s="38">
        <f>I210*$L$12+I210</f>
        <v>268.61799999999994</v>
      </c>
      <c r="K210" s="57" t="s">
        <v>115</v>
      </c>
      <c r="L210" s="105"/>
      <c r="M210" s="35">
        <f t="shared" ref="M210:N234" si="145">Q210</f>
        <v>32.891999999999996</v>
      </c>
      <c r="N210" s="35">
        <f t="shared" si="145"/>
        <v>76.74799999999999</v>
      </c>
      <c r="O210" s="35"/>
      <c r="P210" s="33">
        <v>109.64</v>
      </c>
      <c r="Q210" s="35">
        <f t="shared" si="142"/>
        <v>32.891999999999996</v>
      </c>
      <c r="R210" s="35">
        <f t="shared" si="143"/>
        <v>76.74799999999999</v>
      </c>
      <c r="S210" s="35"/>
    </row>
    <row r="211" spans="1:19" x14ac:dyDescent="0.2">
      <c r="A211" s="56" t="s">
        <v>131</v>
      </c>
      <c r="B211" s="30" t="s">
        <v>278</v>
      </c>
      <c r="C211" s="31" t="s">
        <v>64</v>
      </c>
      <c r="D211" s="32">
        <v>8</v>
      </c>
      <c r="E211" s="40">
        <f t="shared" si="144"/>
        <v>34.72</v>
      </c>
      <c r="F211" s="39">
        <f t="shared" si="137"/>
        <v>277.76</v>
      </c>
      <c r="G211" s="38">
        <f t="shared" si="138"/>
        <v>123.34</v>
      </c>
      <c r="H211" s="38">
        <f t="shared" si="139"/>
        <v>986.72</v>
      </c>
      <c r="I211" s="37">
        <f t="shared" si="140"/>
        <v>1264.48</v>
      </c>
      <c r="J211" s="38">
        <f t="shared" ref="J211:J213" si="146">I211*$L$12+I211</f>
        <v>1548.9880000000001</v>
      </c>
      <c r="K211" s="57" t="s">
        <v>284</v>
      </c>
      <c r="L211" s="105"/>
      <c r="M211" s="35">
        <v>34.72</v>
      </c>
      <c r="N211" s="35">
        <v>123.34</v>
      </c>
      <c r="O211" s="35">
        <v>0</v>
      </c>
      <c r="P211" s="33">
        <v>123.34</v>
      </c>
      <c r="Q211" s="35">
        <f t="shared" si="142"/>
        <v>37.002000000000002</v>
      </c>
      <c r="R211" s="35">
        <f t="shared" si="143"/>
        <v>86.337999999999994</v>
      </c>
      <c r="S211" s="35"/>
    </row>
    <row r="212" spans="1:19" x14ac:dyDescent="0.2">
      <c r="A212" s="56" t="s">
        <v>232</v>
      </c>
      <c r="B212" s="30" t="s">
        <v>119</v>
      </c>
      <c r="C212" s="31" t="s">
        <v>64</v>
      </c>
      <c r="D212" s="32">
        <v>1</v>
      </c>
      <c r="E212" s="40">
        <f t="shared" si="144"/>
        <v>34.72</v>
      </c>
      <c r="F212" s="39">
        <f t="shared" si="137"/>
        <v>34.72</v>
      </c>
      <c r="G212" s="38">
        <f t="shared" si="138"/>
        <v>123.34</v>
      </c>
      <c r="H212" s="38">
        <f t="shared" si="139"/>
        <v>123.34</v>
      </c>
      <c r="I212" s="37">
        <f t="shared" si="140"/>
        <v>158.06</v>
      </c>
      <c r="J212" s="38">
        <f t="shared" si="146"/>
        <v>193.62350000000001</v>
      </c>
      <c r="K212" s="57" t="s">
        <v>284</v>
      </c>
      <c r="L212" s="105"/>
      <c r="M212" s="35">
        <v>34.72</v>
      </c>
      <c r="N212" s="35">
        <v>123.34</v>
      </c>
      <c r="O212" s="35"/>
      <c r="P212" s="33">
        <v>123.34</v>
      </c>
      <c r="Q212" s="35">
        <f t="shared" si="142"/>
        <v>37.002000000000002</v>
      </c>
      <c r="R212" s="35">
        <f t="shared" si="143"/>
        <v>86.337999999999994</v>
      </c>
      <c r="S212" s="35"/>
    </row>
    <row r="213" spans="1:19" x14ac:dyDescent="0.2">
      <c r="A213" s="56" t="s">
        <v>233</v>
      </c>
      <c r="B213" s="30" t="s">
        <v>120</v>
      </c>
      <c r="C213" s="31" t="s">
        <v>64</v>
      </c>
      <c r="D213" s="32">
        <v>1</v>
      </c>
      <c r="E213" s="40">
        <f t="shared" si="144"/>
        <v>11.4</v>
      </c>
      <c r="F213" s="39">
        <f t="shared" si="137"/>
        <v>11.4</v>
      </c>
      <c r="G213" s="38">
        <f>N213*$N$12</f>
        <v>26.599999999999998</v>
      </c>
      <c r="H213" s="38">
        <f>D213*G213</f>
        <v>26.599999999999998</v>
      </c>
      <c r="I213" s="37">
        <f>F213+H213</f>
        <v>38</v>
      </c>
      <c r="J213" s="38">
        <f t="shared" si="146"/>
        <v>46.55</v>
      </c>
      <c r="K213" s="57" t="s">
        <v>245</v>
      </c>
      <c r="L213" s="105"/>
      <c r="M213" s="35">
        <f t="shared" si="145"/>
        <v>11.4</v>
      </c>
      <c r="N213" s="35">
        <f t="shared" si="145"/>
        <v>26.599999999999998</v>
      </c>
      <c r="O213" s="35"/>
      <c r="P213" s="33">
        <v>38</v>
      </c>
      <c r="Q213" s="35">
        <f t="shared" si="142"/>
        <v>11.4</v>
      </c>
      <c r="R213" s="35">
        <f t="shared" si="143"/>
        <v>26.599999999999998</v>
      </c>
      <c r="S213" s="35"/>
    </row>
    <row r="214" spans="1:19" s="172" customFormat="1" ht="25.5" x14ac:dyDescent="0.25">
      <c r="A214" s="130" t="s">
        <v>234</v>
      </c>
      <c r="B214" s="129" t="s">
        <v>418</v>
      </c>
      <c r="C214" s="125" t="s">
        <v>35</v>
      </c>
      <c r="D214" s="126">
        <v>7.5</v>
      </c>
      <c r="E214" s="40">
        <f t="shared" ref="E214" si="147">M214*$M$12</f>
        <v>31.637999999999998</v>
      </c>
      <c r="F214" s="39">
        <f t="shared" ref="F214" si="148">D214*E214</f>
        <v>237.285</v>
      </c>
      <c r="G214" s="38">
        <f>N214*$N$12</f>
        <v>73.821999999999989</v>
      </c>
      <c r="H214" s="38">
        <f>D214*G214</f>
        <v>553.66499999999996</v>
      </c>
      <c r="I214" s="37">
        <f>F214+H214</f>
        <v>790.94999999999993</v>
      </c>
      <c r="J214" s="38">
        <f t="shared" ref="J214" si="149">I214*$L$12+I214</f>
        <v>968.91374999999994</v>
      </c>
      <c r="K214" s="128" t="s">
        <v>285</v>
      </c>
      <c r="L214" s="170"/>
      <c r="M214" s="171">
        <f t="shared" ref="M214" si="150">Q214</f>
        <v>31.637999999999998</v>
      </c>
      <c r="N214" s="171">
        <f t="shared" ref="N214" si="151">R214</f>
        <v>73.821999999999989</v>
      </c>
      <c r="O214" s="171"/>
      <c r="P214" s="131">
        <v>105.46</v>
      </c>
      <c r="Q214" s="171">
        <f t="shared" ref="Q214" si="152">P214*$Q$12</f>
        <v>31.637999999999998</v>
      </c>
      <c r="R214" s="171">
        <f t="shared" ref="R214" si="153">P214*$R$12</f>
        <v>73.821999999999989</v>
      </c>
      <c r="S214" s="171"/>
    </row>
    <row r="215" spans="1:19" x14ac:dyDescent="0.2">
      <c r="A215" s="56"/>
      <c r="B215" s="42" t="s">
        <v>146</v>
      </c>
      <c r="C215" s="31"/>
      <c r="D215" s="32"/>
      <c r="E215" s="40"/>
      <c r="F215" s="39"/>
      <c r="G215" s="38"/>
      <c r="H215" s="38"/>
      <c r="I215" s="34">
        <f>SUM(I210:I214)</f>
        <v>2470.77</v>
      </c>
      <c r="J215" s="148">
        <f>SUM(J210:J214)</f>
        <v>3026.6932500000003</v>
      </c>
      <c r="K215" s="57"/>
      <c r="L215" s="26"/>
      <c r="M215" s="35"/>
      <c r="N215" s="35"/>
      <c r="O215" s="35"/>
      <c r="P215" s="33"/>
      <c r="Q215" s="35"/>
      <c r="R215" s="35"/>
      <c r="S215" s="35"/>
    </row>
    <row r="216" spans="1:19" x14ac:dyDescent="0.2">
      <c r="A216" s="56"/>
      <c r="B216" s="42"/>
      <c r="C216" s="31"/>
      <c r="D216" s="32"/>
      <c r="E216" s="40"/>
      <c r="F216" s="39"/>
      <c r="G216" s="38"/>
      <c r="H216" s="38"/>
      <c r="I216" s="37"/>
      <c r="J216" s="38"/>
      <c r="K216" s="57"/>
      <c r="L216" s="26"/>
      <c r="M216" s="35"/>
      <c r="N216" s="35"/>
      <c r="O216" s="35"/>
      <c r="P216" s="33"/>
      <c r="Q216" s="35"/>
      <c r="R216" s="35"/>
      <c r="S216" s="35"/>
    </row>
    <row r="217" spans="1:19" x14ac:dyDescent="0.2">
      <c r="A217" s="118">
        <v>18</v>
      </c>
      <c r="B217" s="119" t="s">
        <v>446</v>
      </c>
      <c r="C217" s="120"/>
      <c r="D217" s="121"/>
      <c r="E217" s="121"/>
      <c r="F217" s="122"/>
      <c r="G217" s="123"/>
      <c r="H217" s="123"/>
      <c r="I217" s="124"/>
      <c r="J217" s="123"/>
      <c r="K217" s="117"/>
      <c r="S217" s="35"/>
    </row>
    <row r="218" spans="1:19" x14ac:dyDescent="0.2">
      <c r="A218" s="56" t="s">
        <v>235</v>
      </c>
      <c r="B218" s="30" t="s">
        <v>430</v>
      </c>
      <c r="C218" s="31" t="s">
        <v>16</v>
      </c>
      <c r="D218" s="32">
        <v>47.96</v>
      </c>
      <c r="E218" s="40">
        <f t="shared" ref="E218:E230" si="154">M218*$M$12</f>
        <v>10.382999999999999</v>
      </c>
      <c r="F218" s="39">
        <f t="shared" ref="F218:F230" si="155">D218*E218</f>
        <v>497.96867999999995</v>
      </c>
      <c r="G218" s="38">
        <f t="shared" ref="G218:G228" si="156">N218*$N$12</f>
        <v>24.226999999999997</v>
      </c>
      <c r="H218" s="38">
        <f t="shared" ref="H218:H228" si="157">D218*G218</f>
        <v>1161.9269199999999</v>
      </c>
      <c r="I218" s="37">
        <f t="shared" ref="I218:I228" si="158">F218+H218</f>
        <v>1659.8955999999998</v>
      </c>
      <c r="J218" s="38">
        <f t="shared" ref="J218:J230" si="159">I218*$L$12+I218</f>
        <v>2033.3721099999998</v>
      </c>
      <c r="K218" s="57">
        <v>79478</v>
      </c>
      <c r="L218" s="105"/>
      <c r="M218" s="35">
        <f t="shared" ref="M218:M226" si="160">Q218</f>
        <v>10.382999999999999</v>
      </c>
      <c r="N218" s="35">
        <f t="shared" ref="N218:N226" si="161">R218</f>
        <v>24.226999999999997</v>
      </c>
      <c r="O218" s="35"/>
      <c r="P218" s="33">
        <v>34.61</v>
      </c>
      <c r="Q218" s="35">
        <f t="shared" ref="Q218:Q230" si="162">P218*$Q$12</f>
        <v>10.382999999999999</v>
      </c>
      <c r="R218" s="35">
        <f t="shared" ref="R218:R230" si="163">P218*$R$12</f>
        <v>24.226999999999997</v>
      </c>
      <c r="S218" s="35"/>
    </row>
    <row r="219" spans="1:19" ht="25.5" x14ac:dyDescent="0.2">
      <c r="A219" s="56" t="s">
        <v>236</v>
      </c>
      <c r="B219" s="30" t="s">
        <v>22</v>
      </c>
      <c r="C219" s="31" t="s">
        <v>16</v>
      </c>
      <c r="D219" s="32">
        <v>1.27</v>
      </c>
      <c r="E219" s="40">
        <f t="shared" ref="E219:E222" si="164">M219*$M$12</f>
        <v>508.39800000000002</v>
      </c>
      <c r="F219" s="39">
        <f t="shared" ref="F219:F222" si="165">D219*E219</f>
        <v>645.66546000000005</v>
      </c>
      <c r="G219" s="38">
        <f t="shared" ref="G219:G222" si="166">N219*$N$12</f>
        <v>1186.2619999999999</v>
      </c>
      <c r="H219" s="38">
        <f t="shared" ref="H219:H222" si="167">D219*G219</f>
        <v>1506.5527399999999</v>
      </c>
      <c r="I219" s="37">
        <f t="shared" ref="I219:I222" si="168">F219+H219</f>
        <v>2152.2181999999998</v>
      </c>
      <c r="J219" s="38">
        <f t="shared" ref="J219:J222" si="169">I219*$L$12+I219</f>
        <v>2636.4672949999999</v>
      </c>
      <c r="K219" s="57">
        <v>73346</v>
      </c>
      <c r="L219" s="105"/>
      <c r="M219" s="35">
        <f t="shared" ref="M219:M222" si="170">Q219</f>
        <v>508.39800000000002</v>
      </c>
      <c r="N219" s="35">
        <f t="shared" ref="N219:N222" si="171">R219</f>
        <v>1186.2619999999999</v>
      </c>
      <c r="O219" s="35"/>
      <c r="P219" s="33">
        <v>1694.66</v>
      </c>
      <c r="Q219" s="35">
        <f t="shared" ref="Q219:Q222" si="172">P219*$Q$12</f>
        <v>508.39800000000002</v>
      </c>
      <c r="R219" s="35">
        <f t="shared" ref="R219:R222" si="173">P219*$R$12</f>
        <v>1186.2619999999999</v>
      </c>
      <c r="S219" s="35"/>
    </row>
    <row r="220" spans="1:19" x14ac:dyDescent="0.2">
      <c r="A220" s="56" t="s">
        <v>419</v>
      </c>
      <c r="B220" s="30" t="s">
        <v>23</v>
      </c>
      <c r="C220" s="31" t="s">
        <v>16</v>
      </c>
      <c r="D220" s="32">
        <v>0.25</v>
      </c>
      <c r="E220" s="40">
        <f t="shared" si="164"/>
        <v>508.39800000000002</v>
      </c>
      <c r="F220" s="39">
        <f t="shared" si="165"/>
        <v>127.09950000000001</v>
      </c>
      <c r="G220" s="38">
        <f t="shared" si="166"/>
        <v>1186.2619999999999</v>
      </c>
      <c r="H220" s="38">
        <f t="shared" si="167"/>
        <v>296.56549999999999</v>
      </c>
      <c r="I220" s="37">
        <f t="shared" si="168"/>
        <v>423.66499999999996</v>
      </c>
      <c r="J220" s="38">
        <f t="shared" si="169"/>
        <v>518.98962499999993</v>
      </c>
      <c r="K220" s="57">
        <v>73346</v>
      </c>
      <c r="L220" s="105"/>
      <c r="M220" s="35">
        <f t="shared" si="170"/>
        <v>508.39800000000002</v>
      </c>
      <c r="N220" s="35">
        <f t="shared" si="171"/>
        <v>1186.2619999999999</v>
      </c>
      <c r="O220" s="35"/>
      <c r="P220" s="33">
        <v>1694.66</v>
      </c>
      <c r="Q220" s="35">
        <f t="shared" si="172"/>
        <v>508.39800000000002</v>
      </c>
      <c r="R220" s="35">
        <f t="shared" si="173"/>
        <v>1186.2619999999999</v>
      </c>
      <c r="S220" s="35"/>
    </row>
    <row r="221" spans="1:19" x14ac:dyDescent="0.2">
      <c r="A221" s="56" t="s">
        <v>420</v>
      </c>
      <c r="B221" s="30" t="s">
        <v>24</v>
      </c>
      <c r="C221" s="31" t="s">
        <v>16</v>
      </c>
      <c r="D221" s="32">
        <v>0.64</v>
      </c>
      <c r="E221" s="40">
        <f t="shared" si="164"/>
        <v>508.39800000000002</v>
      </c>
      <c r="F221" s="39">
        <f t="shared" si="165"/>
        <v>325.37472000000002</v>
      </c>
      <c r="G221" s="38">
        <f t="shared" si="166"/>
        <v>1186.2619999999999</v>
      </c>
      <c r="H221" s="38">
        <f t="shared" si="167"/>
        <v>759.20767999999998</v>
      </c>
      <c r="I221" s="37">
        <f t="shared" si="168"/>
        <v>1084.5824</v>
      </c>
      <c r="J221" s="38">
        <f t="shared" si="169"/>
        <v>1328.6134400000001</v>
      </c>
      <c r="K221" s="57">
        <v>73346</v>
      </c>
      <c r="L221" s="105"/>
      <c r="M221" s="35">
        <f t="shared" si="170"/>
        <v>508.39800000000002</v>
      </c>
      <c r="N221" s="35">
        <f t="shared" si="171"/>
        <v>1186.2619999999999</v>
      </c>
      <c r="O221" s="35"/>
      <c r="P221" s="33">
        <v>1694.66</v>
      </c>
      <c r="Q221" s="35">
        <f t="shared" si="172"/>
        <v>508.39800000000002</v>
      </c>
      <c r="R221" s="35">
        <f t="shared" si="173"/>
        <v>1186.2619999999999</v>
      </c>
      <c r="S221" s="35"/>
    </row>
    <row r="222" spans="1:19" ht="12" customHeight="1" x14ac:dyDescent="0.2">
      <c r="A222" s="56" t="s">
        <v>421</v>
      </c>
      <c r="B222" s="129" t="s">
        <v>434</v>
      </c>
      <c r="C222" s="125" t="s">
        <v>9</v>
      </c>
      <c r="D222" s="126">
        <v>28.15</v>
      </c>
      <c r="E222" s="40">
        <f t="shared" si="164"/>
        <v>18.489000000000001</v>
      </c>
      <c r="F222" s="39">
        <f t="shared" si="165"/>
        <v>520.46534999999994</v>
      </c>
      <c r="G222" s="38">
        <f t="shared" si="166"/>
        <v>43.140999999999998</v>
      </c>
      <c r="H222" s="38">
        <f t="shared" si="167"/>
        <v>1214.4191499999999</v>
      </c>
      <c r="I222" s="37">
        <f t="shared" si="168"/>
        <v>1734.8844999999999</v>
      </c>
      <c r="J222" s="38">
        <f t="shared" si="169"/>
        <v>2125.2335125</v>
      </c>
      <c r="K222" s="128">
        <v>87449</v>
      </c>
      <c r="L222" s="105"/>
      <c r="M222" s="35">
        <f t="shared" si="170"/>
        <v>18.489000000000001</v>
      </c>
      <c r="N222" s="35">
        <f t="shared" si="171"/>
        <v>43.140999999999998</v>
      </c>
      <c r="O222" s="35"/>
      <c r="P222" s="33">
        <v>61.63</v>
      </c>
      <c r="Q222" s="35">
        <f t="shared" si="172"/>
        <v>18.489000000000001</v>
      </c>
      <c r="R222" s="35">
        <f t="shared" si="173"/>
        <v>43.140999999999998</v>
      </c>
      <c r="S222" s="35"/>
    </row>
    <row r="223" spans="1:19" x14ac:dyDescent="0.2">
      <c r="A223" s="56" t="s">
        <v>422</v>
      </c>
      <c r="B223" s="30" t="s">
        <v>101</v>
      </c>
      <c r="C223" s="31" t="s">
        <v>16</v>
      </c>
      <c r="D223" s="32">
        <v>5.28</v>
      </c>
      <c r="E223" s="40">
        <f t="shared" si="154"/>
        <v>33.545999999999999</v>
      </c>
      <c r="F223" s="39">
        <f t="shared" si="155"/>
        <v>177.12288000000001</v>
      </c>
      <c r="G223" s="38">
        <f t="shared" si="156"/>
        <v>78.273999999999987</v>
      </c>
      <c r="H223" s="38">
        <f t="shared" si="157"/>
        <v>413.28671999999995</v>
      </c>
      <c r="I223" s="37">
        <f t="shared" si="158"/>
        <v>590.40959999999995</v>
      </c>
      <c r="J223" s="38">
        <f t="shared" si="159"/>
        <v>723.25175999999999</v>
      </c>
      <c r="K223" s="57" t="s">
        <v>288</v>
      </c>
      <c r="L223" s="105"/>
      <c r="M223" s="35">
        <f t="shared" si="160"/>
        <v>33.545999999999999</v>
      </c>
      <c r="N223" s="35">
        <f t="shared" si="161"/>
        <v>78.273999999999987</v>
      </c>
      <c r="O223" s="35"/>
      <c r="P223" s="33">
        <v>111.82</v>
      </c>
      <c r="Q223" s="35">
        <f t="shared" si="162"/>
        <v>33.545999999999999</v>
      </c>
      <c r="R223" s="35">
        <f t="shared" si="163"/>
        <v>78.273999999999987</v>
      </c>
      <c r="S223" s="35"/>
    </row>
    <row r="224" spans="1:19" x14ac:dyDescent="0.2">
      <c r="A224" s="56" t="s">
        <v>423</v>
      </c>
      <c r="B224" s="30" t="s">
        <v>436</v>
      </c>
      <c r="C224" s="31" t="s">
        <v>9</v>
      </c>
      <c r="D224" s="32">
        <v>105.79</v>
      </c>
      <c r="E224" s="40">
        <f t="shared" si="154"/>
        <v>13.610999999999999</v>
      </c>
      <c r="F224" s="39">
        <f t="shared" si="155"/>
        <v>1439.90769</v>
      </c>
      <c r="G224" s="38">
        <f t="shared" si="156"/>
        <v>31.758999999999997</v>
      </c>
      <c r="H224" s="38">
        <f t="shared" si="157"/>
        <v>3359.7846099999997</v>
      </c>
      <c r="I224" s="37">
        <f t="shared" si="158"/>
        <v>4799.6922999999997</v>
      </c>
      <c r="J224" s="38">
        <f t="shared" si="159"/>
        <v>5879.6230674999997</v>
      </c>
      <c r="K224" s="57">
        <v>68333</v>
      </c>
      <c r="L224" s="105"/>
      <c r="M224" s="35">
        <f t="shared" si="160"/>
        <v>13.610999999999999</v>
      </c>
      <c r="N224" s="35">
        <f t="shared" si="161"/>
        <v>31.758999999999997</v>
      </c>
      <c r="O224" s="35"/>
      <c r="P224" s="33">
        <v>45.37</v>
      </c>
      <c r="Q224" s="35">
        <f t="shared" si="162"/>
        <v>13.610999999999999</v>
      </c>
      <c r="R224" s="35">
        <f t="shared" si="163"/>
        <v>31.758999999999997</v>
      </c>
      <c r="S224" s="35"/>
    </row>
    <row r="225" spans="1:19" x14ac:dyDescent="0.2">
      <c r="A225" s="56" t="s">
        <v>424</v>
      </c>
      <c r="B225" s="30" t="s">
        <v>38</v>
      </c>
      <c r="C225" s="31" t="s">
        <v>9</v>
      </c>
      <c r="D225" s="32">
        <v>28.15</v>
      </c>
      <c r="E225" s="40">
        <f t="shared" si="154"/>
        <v>1.38</v>
      </c>
      <c r="F225" s="39">
        <f t="shared" si="155"/>
        <v>38.846999999999994</v>
      </c>
      <c r="G225" s="38">
        <f t="shared" si="156"/>
        <v>3.2199999999999998</v>
      </c>
      <c r="H225" s="38">
        <f t="shared" si="157"/>
        <v>90.642999999999986</v>
      </c>
      <c r="I225" s="37">
        <f t="shared" si="158"/>
        <v>129.48999999999998</v>
      </c>
      <c r="J225" s="38">
        <f t="shared" si="159"/>
        <v>158.62524999999997</v>
      </c>
      <c r="K225" s="57" t="s">
        <v>39</v>
      </c>
      <c r="L225" s="105"/>
      <c r="M225" s="35">
        <f t="shared" si="160"/>
        <v>1.38</v>
      </c>
      <c r="N225" s="35">
        <f t="shared" si="161"/>
        <v>3.2199999999999998</v>
      </c>
      <c r="O225" s="35"/>
      <c r="P225" s="33">
        <v>4.5999999999999996</v>
      </c>
      <c r="Q225" s="35">
        <f t="shared" si="162"/>
        <v>1.38</v>
      </c>
      <c r="R225" s="35">
        <f t="shared" si="163"/>
        <v>3.2199999999999998</v>
      </c>
      <c r="S225" s="35"/>
    </row>
    <row r="226" spans="1:19" x14ac:dyDescent="0.2">
      <c r="A226" s="56" t="s">
        <v>425</v>
      </c>
      <c r="B226" s="30" t="s">
        <v>41</v>
      </c>
      <c r="C226" s="31" t="s">
        <v>9</v>
      </c>
      <c r="D226" s="32">
        <f>D225</f>
        <v>28.15</v>
      </c>
      <c r="E226" s="40">
        <f t="shared" si="154"/>
        <v>5.8619999999999992</v>
      </c>
      <c r="F226" s="39">
        <f t="shared" si="155"/>
        <v>165.01529999999997</v>
      </c>
      <c r="G226" s="38">
        <f t="shared" si="156"/>
        <v>13.677999999999999</v>
      </c>
      <c r="H226" s="38">
        <f t="shared" si="157"/>
        <v>385.03569999999996</v>
      </c>
      <c r="I226" s="37">
        <f t="shared" si="158"/>
        <v>550.05099999999993</v>
      </c>
      <c r="J226" s="38">
        <f t="shared" si="159"/>
        <v>673.81247499999995</v>
      </c>
      <c r="K226" s="57" t="s">
        <v>42</v>
      </c>
      <c r="L226" s="105"/>
      <c r="M226" s="35">
        <f t="shared" si="160"/>
        <v>5.8619999999999992</v>
      </c>
      <c r="N226" s="35">
        <f t="shared" si="161"/>
        <v>13.677999999999999</v>
      </c>
      <c r="O226" s="35"/>
      <c r="P226" s="33">
        <v>19.54</v>
      </c>
      <c r="Q226" s="35">
        <f t="shared" si="162"/>
        <v>5.8619999999999992</v>
      </c>
      <c r="R226" s="35">
        <f t="shared" si="163"/>
        <v>13.677999999999999</v>
      </c>
      <c r="S226" s="35"/>
    </row>
    <row r="227" spans="1:19" x14ac:dyDescent="0.2">
      <c r="A227" s="56" t="s">
        <v>426</v>
      </c>
      <c r="B227" s="129" t="s">
        <v>188</v>
      </c>
      <c r="C227" s="125" t="s">
        <v>9</v>
      </c>
      <c r="D227" s="126">
        <v>28.15</v>
      </c>
      <c r="E227" s="40">
        <f t="shared" si="154"/>
        <v>6.03</v>
      </c>
      <c r="F227" s="39">
        <f t="shared" si="155"/>
        <v>169.74449999999999</v>
      </c>
      <c r="G227" s="38">
        <f t="shared" si="156"/>
        <v>1.51</v>
      </c>
      <c r="H227" s="38">
        <f t="shared" si="157"/>
        <v>42.506499999999996</v>
      </c>
      <c r="I227" s="37">
        <f t="shared" si="158"/>
        <v>212.25099999999998</v>
      </c>
      <c r="J227" s="38">
        <f t="shared" si="159"/>
        <v>260.007475</v>
      </c>
      <c r="K227" s="128" t="s">
        <v>279</v>
      </c>
      <c r="L227" s="105"/>
      <c r="M227" s="35">
        <v>6.03</v>
      </c>
      <c r="N227" s="35">
        <v>1.51</v>
      </c>
      <c r="O227" s="35"/>
      <c r="P227" s="33">
        <v>0</v>
      </c>
      <c r="Q227" s="35">
        <f t="shared" si="162"/>
        <v>0</v>
      </c>
      <c r="R227" s="35">
        <f t="shared" si="163"/>
        <v>0</v>
      </c>
      <c r="S227" s="35"/>
    </row>
    <row r="228" spans="1:19" x14ac:dyDescent="0.2">
      <c r="A228" s="56" t="s">
        <v>427</v>
      </c>
      <c r="B228" s="129" t="s">
        <v>435</v>
      </c>
      <c r="C228" s="125" t="s">
        <v>9</v>
      </c>
      <c r="D228" s="126">
        <v>28.15</v>
      </c>
      <c r="E228" s="40">
        <f t="shared" si="154"/>
        <v>10.68</v>
      </c>
      <c r="F228" s="39">
        <f t="shared" si="155"/>
        <v>300.642</v>
      </c>
      <c r="G228" s="38">
        <f t="shared" si="156"/>
        <v>5.37</v>
      </c>
      <c r="H228" s="38">
        <f t="shared" si="157"/>
        <v>151.16550000000001</v>
      </c>
      <c r="I228" s="37">
        <f t="shared" si="158"/>
        <v>451.8075</v>
      </c>
      <c r="J228" s="38">
        <f t="shared" si="159"/>
        <v>553.46418749999998</v>
      </c>
      <c r="K228" s="128" t="s">
        <v>281</v>
      </c>
      <c r="L228" s="105"/>
      <c r="M228" s="35">
        <v>10.68</v>
      </c>
      <c r="N228" s="35">
        <v>5.37</v>
      </c>
      <c r="O228" s="35"/>
      <c r="P228" s="33">
        <v>0</v>
      </c>
      <c r="Q228" s="35">
        <f t="shared" si="162"/>
        <v>0</v>
      </c>
      <c r="R228" s="35">
        <f t="shared" si="163"/>
        <v>0</v>
      </c>
      <c r="S228" s="35"/>
    </row>
    <row r="229" spans="1:19" s="172" customFormat="1" ht="25.5" x14ac:dyDescent="0.25">
      <c r="A229" s="56" t="s">
        <v>428</v>
      </c>
      <c r="B229" s="129" t="s">
        <v>432</v>
      </c>
      <c r="C229" s="125" t="s">
        <v>35</v>
      </c>
      <c r="D229" s="126">
        <v>15.3</v>
      </c>
      <c r="E229" s="40">
        <f t="shared" si="154"/>
        <v>31.637999999999998</v>
      </c>
      <c r="F229" s="39">
        <f t="shared" si="155"/>
        <v>484.06139999999999</v>
      </c>
      <c r="G229" s="38">
        <f>N229*$N$12</f>
        <v>73.821999999999989</v>
      </c>
      <c r="H229" s="38">
        <f>D229*G229</f>
        <v>1129.4766</v>
      </c>
      <c r="I229" s="37">
        <f>F229+H229</f>
        <v>1613.538</v>
      </c>
      <c r="J229" s="38">
        <f t="shared" si="159"/>
        <v>1976.5840499999999</v>
      </c>
      <c r="K229" s="128" t="s">
        <v>285</v>
      </c>
      <c r="L229" s="170"/>
      <c r="M229" s="171">
        <f t="shared" ref="M229:M230" si="174">Q229</f>
        <v>31.637999999999998</v>
      </c>
      <c r="N229" s="171">
        <f t="shared" ref="N229:N230" si="175">R229</f>
        <v>73.821999999999989</v>
      </c>
      <c r="O229" s="171"/>
      <c r="P229" s="131">
        <v>105.46</v>
      </c>
      <c r="Q229" s="171">
        <f t="shared" si="162"/>
        <v>31.637999999999998</v>
      </c>
      <c r="R229" s="171">
        <f t="shared" si="163"/>
        <v>73.821999999999989</v>
      </c>
      <c r="S229" s="171"/>
    </row>
    <row r="230" spans="1:19" s="172" customFormat="1" ht="25.5" x14ac:dyDescent="0.25">
      <c r="A230" s="56" t="s">
        <v>429</v>
      </c>
      <c r="B230" s="129" t="s">
        <v>431</v>
      </c>
      <c r="C230" s="125" t="s">
        <v>35</v>
      </c>
      <c r="D230" s="126">
        <v>33.200000000000003</v>
      </c>
      <c r="E230" s="40">
        <f t="shared" si="154"/>
        <v>82.158000000000001</v>
      </c>
      <c r="F230" s="39">
        <f t="shared" si="155"/>
        <v>2727.6456000000003</v>
      </c>
      <c r="G230" s="38">
        <f>N230*$N$12</f>
        <v>191.702</v>
      </c>
      <c r="H230" s="38">
        <f>D230*G230</f>
        <v>6364.5064000000002</v>
      </c>
      <c r="I230" s="37">
        <f>F230+H230</f>
        <v>9092.152</v>
      </c>
      <c r="J230" s="38">
        <f t="shared" si="159"/>
        <v>11137.886200000001</v>
      </c>
      <c r="K230" s="128">
        <v>73631</v>
      </c>
      <c r="L230" s="170"/>
      <c r="M230" s="171">
        <f t="shared" si="174"/>
        <v>82.158000000000001</v>
      </c>
      <c r="N230" s="171">
        <f t="shared" si="175"/>
        <v>191.702</v>
      </c>
      <c r="O230" s="171"/>
      <c r="P230" s="131">
        <v>273.86</v>
      </c>
      <c r="Q230" s="171">
        <f t="shared" si="162"/>
        <v>82.158000000000001</v>
      </c>
      <c r="R230" s="171">
        <f t="shared" si="163"/>
        <v>191.702</v>
      </c>
      <c r="S230" s="171"/>
    </row>
    <row r="231" spans="1:19" x14ac:dyDescent="0.2">
      <c r="A231" s="56"/>
      <c r="B231" s="42" t="s">
        <v>146</v>
      </c>
      <c r="C231" s="31"/>
      <c r="D231" s="32"/>
      <c r="E231" s="40"/>
      <c r="F231" s="39"/>
      <c r="G231" s="38"/>
      <c r="H231" s="38"/>
      <c r="I231" s="34">
        <f>SUM(I218:I230)</f>
        <v>24494.6371</v>
      </c>
      <c r="J231" s="148">
        <f>SUM(J218:J230)</f>
        <v>30005.930447500003</v>
      </c>
      <c r="K231" s="57"/>
      <c r="L231" s="26"/>
      <c r="M231" s="35"/>
      <c r="N231" s="35"/>
      <c r="O231" s="35"/>
      <c r="P231" s="33"/>
      <c r="Q231" s="35"/>
      <c r="R231" s="35"/>
      <c r="S231" s="35"/>
    </row>
    <row r="232" spans="1:19" x14ac:dyDescent="0.2">
      <c r="A232" s="56"/>
      <c r="B232" s="42"/>
      <c r="C232" s="31"/>
      <c r="D232" s="32"/>
      <c r="E232" s="40"/>
      <c r="F232" s="39"/>
      <c r="G232" s="38"/>
      <c r="H232" s="38"/>
      <c r="I232" s="37"/>
      <c r="J232" s="38"/>
      <c r="K232" s="57"/>
      <c r="L232" s="26"/>
      <c r="M232" s="35"/>
      <c r="N232" s="35"/>
      <c r="O232" s="35"/>
      <c r="P232" s="33"/>
      <c r="Q232" s="35"/>
      <c r="R232" s="35"/>
      <c r="S232" s="35"/>
    </row>
    <row r="233" spans="1:19" x14ac:dyDescent="0.2">
      <c r="A233" s="56">
        <v>19</v>
      </c>
      <c r="B233" s="41" t="s">
        <v>127</v>
      </c>
      <c r="C233" s="31"/>
      <c r="D233" s="32"/>
      <c r="E233" s="40"/>
      <c r="F233" s="39"/>
      <c r="G233" s="38"/>
      <c r="H233" s="38"/>
      <c r="I233" s="37"/>
      <c r="J233" s="38"/>
      <c r="K233" s="57"/>
      <c r="L233" s="26"/>
      <c r="M233" s="35"/>
      <c r="N233" s="35"/>
      <c r="O233" s="35"/>
      <c r="P233" s="33"/>
      <c r="Q233" s="35"/>
      <c r="R233" s="35"/>
      <c r="S233" s="35"/>
    </row>
    <row r="234" spans="1:19" x14ac:dyDescent="0.2">
      <c r="A234" s="56" t="s">
        <v>433</v>
      </c>
      <c r="B234" s="30" t="s">
        <v>129</v>
      </c>
      <c r="C234" s="31" t="s">
        <v>9</v>
      </c>
      <c r="D234" s="32">
        <v>215.95</v>
      </c>
      <c r="E234" s="40">
        <f>M234*$M$12</f>
        <v>0.54900000000000004</v>
      </c>
      <c r="F234" s="39">
        <f t="shared" si="137"/>
        <v>118.55655</v>
      </c>
      <c r="G234" s="38">
        <f t="shared" si="138"/>
        <v>1.2809999999999999</v>
      </c>
      <c r="H234" s="38">
        <f t="shared" si="139"/>
        <v>276.63194999999996</v>
      </c>
      <c r="I234" s="37">
        <f t="shared" si="140"/>
        <v>395.18849999999998</v>
      </c>
      <c r="J234" s="38">
        <f>I234*$L$12+I234</f>
        <v>484.10591249999999</v>
      </c>
      <c r="K234" s="57" t="s">
        <v>130</v>
      </c>
      <c r="L234" s="105"/>
      <c r="M234" s="35">
        <f t="shared" si="145"/>
        <v>0.54900000000000004</v>
      </c>
      <c r="N234" s="35">
        <f t="shared" si="145"/>
        <v>1.2809999999999999</v>
      </c>
      <c r="O234" s="35"/>
      <c r="P234" s="33">
        <v>1.83</v>
      </c>
      <c r="Q234" s="35">
        <f t="shared" si="142"/>
        <v>0.54900000000000004</v>
      </c>
      <c r="R234" s="35">
        <f t="shared" si="143"/>
        <v>1.2809999999999999</v>
      </c>
      <c r="S234" s="35"/>
    </row>
    <row r="235" spans="1:19" x14ac:dyDescent="0.2">
      <c r="A235" s="58"/>
      <c r="B235" s="42" t="s">
        <v>146</v>
      </c>
      <c r="C235" s="26"/>
      <c r="D235" s="26"/>
      <c r="E235" s="59"/>
      <c r="F235" s="59"/>
      <c r="G235" s="59"/>
      <c r="H235" s="59"/>
      <c r="I235" s="60">
        <f>SUM(I234:I234)</f>
        <v>395.18849999999998</v>
      </c>
      <c r="J235" s="60">
        <f>SUM(J234)</f>
        <v>484.10591249999999</v>
      </c>
      <c r="K235" s="61"/>
      <c r="L235" s="26"/>
      <c r="M235" s="35"/>
      <c r="N235" s="35"/>
      <c r="O235" s="35"/>
      <c r="P235" s="35"/>
      <c r="Q235" s="35"/>
      <c r="R235" s="35"/>
      <c r="S235" s="35"/>
    </row>
    <row r="236" spans="1:19" x14ac:dyDescent="0.2">
      <c r="A236" s="58"/>
      <c r="B236" s="26"/>
      <c r="C236" s="26"/>
      <c r="D236" s="26"/>
      <c r="E236" s="59"/>
      <c r="F236" s="59"/>
      <c r="G236" s="59"/>
      <c r="H236" s="59"/>
      <c r="I236" s="59"/>
      <c r="J236" s="59"/>
      <c r="K236" s="150"/>
      <c r="L236" s="26"/>
      <c r="M236" s="35"/>
      <c r="N236" s="35"/>
      <c r="O236" s="35"/>
      <c r="P236" s="35"/>
      <c r="Q236" s="35"/>
      <c r="R236" s="35"/>
      <c r="S236" s="35"/>
    </row>
    <row r="237" spans="1:19" x14ac:dyDescent="0.2">
      <c r="A237" s="58"/>
      <c r="B237" s="26"/>
      <c r="C237" s="26"/>
      <c r="D237" s="26"/>
      <c r="E237" s="59"/>
      <c r="F237" s="59"/>
      <c r="G237" s="59"/>
      <c r="H237" s="59"/>
      <c r="I237" s="59"/>
      <c r="J237" s="59"/>
      <c r="K237" s="61"/>
      <c r="L237" s="26"/>
      <c r="M237" s="35"/>
      <c r="N237" s="35"/>
      <c r="O237" s="35"/>
      <c r="P237" s="35"/>
      <c r="Q237" s="35"/>
      <c r="R237" s="35"/>
      <c r="S237" s="35"/>
    </row>
    <row r="238" spans="1:19" ht="15.75" x14ac:dyDescent="0.2">
      <c r="A238" s="58"/>
      <c r="B238" s="26" t="s">
        <v>141</v>
      </c>
      <c r="C238" s="26"/>
      <c r="D238" s="26"/>
      <c r="E238" s="59"/>
      <c r="F238" s="81">
        <f>SUM(F15:F234)</f>
        <v>76830.77575999999</v>
      </c>
      <c r="G238" s="82"/>
      <c r="H238" s="83">
        <f>SUM(H15:H234)</f>
        <v>130055.82284000005</v>
      </c>
      <c r="I238" s="175">
        <f>I235+I231+I215+I207+I198+I189+I178+I124+I119+I108+I98+I75+I62+I56+I49+I43+I35+I30+I17</f>
        <v>206886.5986</v>
      </c>
      <c r="J238" s="176"/>
      <c r="K238" s="177"/>
      <c r="L238" s="105" t="s">
        <v>393</v>
      </c>
      <c r="M238" s="35"/>
      <c r="N238" s="35"/>
      <c r="O238" s="35"/>
      <c r="P238" s="35"/>
      <c r="Q238" s="35"/>
      <c r="R238" s="35"/>
      <c r="S238" s="35"/>
    </row>
    <row r="239" spans="1:19" ht="15.75" x14ac:dyDescent="0.2">
      <c r="A239" s="58"/>
      <c r="B239" s="26"/>
      <c r="C239" s="26"/>
      <c r="D239" s="26"/>
      <c r="E239" s="59"/>
      <c r="F239" s="59"/>
      <c r="G239" s="59"/>
      <c r="H239" s="59"/>
      <c r="I239" s="175">
        <f>J235+J231+J215+J207+J198+J189+J178+J124+J119+J108+J98+J75+J62+J56+J49+J43+J35+J30+J17</f>
        <v>253436.08328499997</v>
      </c>
      <c r="J239" s="176"/>
      <c r="K239" s="177"/>
      <c r="L239" s="105" t="s">
        <v>394</v>
      </c>
    </row>
    <row r="240" spans="1:19" ht="13.5" thickBot="1" x14ac:dyDescent="0.25">
      <c r="A240" s="62"/>
      <c r="B240" s="63"/>
      <c r="C240" s="63"/>
      <c r="D240" s="63"/>
      <c r="E240" s="64"/>
      <c r="F240" s="64"/>
      <c r="G240" s="64"/>
      <c r="H240" s="64"/>
      <c r="I240" s="64"/>
      <c r="J240" s="64"/>
      <c r="K240" s="65"/>
    </row>
    <row r="241" spans="2:19" ht="15.75" customHeight="1" x14ac:dyDescent="0.2">
      <c r="E241" s="36"/>
      <c r="F241" s="36"/>
      <c r="G241" s="36"/>
      <c r="H241" s="36"/>
      <c r="I241" s="36"/>
      <c r="J241" s="36"/>
      <c r="L241" s="106"/>
    </row>
    <row r="242" spans="2:19" x14ac:dyDescent="0.2">
      <c r="E242" s="36"/>
      <c r="F242" s="36"/>
      <c r="G242" s="36"/>
      <c r="H242" s="36"/>
      <c r="I242" s="36"/>
      <c r="J242" s="36"/>
      <c r="L242" s="106"/>
    </row>
    <row r="243" spans="2:19" x14ac:dyDescent="0.2">
      <c r="B243" s="12" t="s">
        <v>443</v>
      </c>
      <c r="E243" s="36"/>
      <c r="F243" s="36"/>
      <c r="G243" s="36"/>
      <c r="H243" s="36"/>
      <c r="I243" s="36"/>
      <c r="J243" s="36"/>
    </row>
    <row r="244" spans="2:19" x14ac:dyDescent="0.2">
      <c r="L244" s="107"/>
    </row>
    <row r="245" spans="2:19" x14ac:dyDescent="0.2">
      <c r="B245" s="174" t="s">
        <v>444</v>
      </c>
      <c r="G245" s="35"/>
    </row>
    <row r="246" spans="2:19" x14ac:dyDescent="0.2">
      <c r="B246" s="174" t="s">
        <v>445</v>
      </c>
    </row>
    <row r="251" spans="2:19" x14ac:dyDescent="0.2">
      <c r="S251" s="35">
        <f>I239-Cronograma!M28</f>
        <v>0</v>
      </c>
    </row>
  </sheetData>
  <mergeCells count="11">
    <mergeCell ref="I239:K239"/>
    <mergeCell ref="I238:K238"/>
    <mergeCell ref="A1:K1"/>
    <mergeCell ref="C5:F5"/>
    <mergeCell ref="A11:A12"/>
    <mergeCell ref="B11:B12"/>
    <mergeCell ref="C11:C12"/>
    <mergeCell ref="D11:D12"/>
    <mergeCell ref="I11:I12"/>
    <mergeCell ref="K11:K12"/>
    <mergeCell ref="J11:J12"/>
  </mergeCells>
  <printOptions gridLines="1"/>
  <pageMargins left="0.39370078740157483" right="0.39370078740157483" top="0.51181102362204722" bottom="0.31496062992125984" header="0.31496062992125984" footer="0.31496062992125984"/>
  <pageSetup paperSize="9" scale="87" fitToHeight="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G35" sqref="G35"/>
    </sheetView>
  </sheetViews>
  <sheetFormatPr defaultRowHeight="15" x14ac:dyDescent="0.25"/>
  <cols>
    <col min="1" max="1" width="3.85546875" customWidth="1"/>
    <col min="2" max="2" width="30.7109375" customWidth="1"/>
    <col min="3" max="3" width="11.42578125" customWidth="1"/>
    <col min="4" max="4" width="6.7109375" customWidth="1"/>
    <col min="7" max="7" width="7.28515625" customWidth="1"/>
    <col min="10" max="10" width="7" customWidth="1"/>
    <col min="13" max="13" width="7" customWidth="1"/>
    <col min="15" max="15" width="9.140625" customWidth="1"/>
  </cols>
  <sheetData>
    <row r="1" spans="1:15" ht="15.75" x14ac:dyDescent="0.25">
      <c r="A1" s="193" t="s">
        <v>159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5"/>
    </row>
    <row r="2" spans="1:15" x14ac:dyDescent="0.25">
      <c r="B2" s="17"/>
      <c r="C2" s="17"/>
    </row>
    <row r="3" spans="1:15" x14ac:dyDescent="0.25">
      <c r="A3" s="66"/>
      <c r="B3" s="17" t="s">
        <v>3</v>
      </c>
      <c r="C3" s="1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8"/>
      <c r="N4" s="68"/>
    </row>
    <row r="5" spans="1:15" x14ac:dyDescent="0.25">
      <c r="A5" s="198" t="s">
        <v>135</v>
      </c>
      <c r="B5" s="200" t="s">
        <v>147</v>
      </c>
      <c r="C5" s="202" t="s">
        <v>148</v>
      </c>
      <c r="D5" s="190" t="s">
        <v>149</v>
      </c>
      <c r="E5" s="191"/>
      <c r="F5" s="192"/>
      <c r="G5" s="190" t="s">
        <v>150</v>
      </c>
      <c r="H5" s="191"/>
      <c r="I5" s="192"/>
      <c r="J5" s="190" t="s">
        <v>151</v>
      </c>
      <c r="K5" s="191"/>
      <c r="L5" s="192"/>
      <c r="M5" s="190" t="s">
        <v>152</v>
      </c>
      <c r="N5" s="191"/>
      <c r="O5" s="192"/>
    </row>
    <row r="6" spans="1:15" x14ac:dyDescent="0.25">
      <c r="A6" s="199"/>
      <c r="B6" s="201"/>
      <c r="C6" s="203"/>
      <c r="D6" s="152" t="s">
        <v>153</v>
      </c>
      <c r="E6" s="69" t="s">
        <v>154</v>
      </c>
      <c r="F6" s="135" t="s">
        <v>155</v>
      </c>
      <c r="G6" s="152" t="s">
        <v>153</v>
      </c>
      <c r="H6" s="69" t="s">
        <v>154</v>
      </c>
      <c r="I6" s="135" t="s">
        <v>155</v>
      </c>
      <c r="J6" s="152" t="s">
        <v>153</v>
      </c>
      <c r="K6" s="69" t="s">
        <v>154</v>
      </c>
      <c r="L6" s="135" t="s">
        <v>155</v>
      </c>
      <c r="M6" s="152" t="s">
        <v>153</v>
      </c>
      <c r="N6" s="69" t="s">
        <v>154</v>
      </c>
      <c r="O6" s="135" t="s">
        <v>155</v>
      </c>
    </row>
    <row r="7" spans="1:15" x14ac:dyDescent="0.25">
      <c r="A7" s="159">
        <f>Alterada!A14</f>
        <v>1</v>
      </c>
      <c r="B7" s="160" t="str">
        <f>Alterada!B14</f>
        <v>SERVIÇOS E INICIAIS</v>
      </c>
      <c r="C7" s="161">
        <f>Alterada!J17</f>
        <v>4574.0274999999992</v>
      </c>
      <c r="D7" s="162">
        <v>1</v>
      </c>
      <c r="E7" s="161">
        <f>D7*C7</f>
        <v>4574.0274999999992</v>
      </c>
      <c r="F7" s="163">
        <f>D7</f>
        <v>1</v>
      </c>
      <c r="G7" s="164">
        <v>0</v>
      </c>
      <c r="H7" s="161">
        <f>G7*C7</f>
        <v>0</v>
      </c>
      <c r="I7" s="163">
        <f>G7+F7</f>
        <v>1</v>
      </c>
      <c r="J7" s="164">
        <v>0</v>
      </c>
      <c r="K7" s="161">
        <f>J7*C7</f>
        <v>0</v>
      </c>
      <c r="L7" s="163">
        <f>J7+I7</f>
        <v>1</v>
      </c>
      <c r="M7" s="164">
        <v>0</v>
      </c>
      <c r="N7" s="161">
        <f t="shared" ref="N7:N25" si="0">M7*C7</f>
        <v>0</v>
      </c>
      <c r="O7" s="163">
        <f>M7+L7</f>
        <v>1</v>
      </c>
    </row>
    <row r="8" spans="1:15" x14ac:dyDescent="0.25">
      <c r="A8" s="159">
        <f>Alterada!A19</f>
        <v>2</v>
      </c>
      <c r="B8" s="160" t="str">
        <f>Alterada!B19</f>
        <v>RETIRADA E DEMOLIÇÕES</v>
      </c>
      <c r="C8" s="161">
        <f>Alterada!J30</f>
        <v>8344.7501024999983</v>
      </c>
      <c r="D8" s="162">
        <v>1</v>
      </c>
      <c r="E8" s="161">
        <f t="shared" ref="E8:E25" si="1">D8*C8</f>
        <v>8344.7501024999983</v>
      </c>
      <c r="F8" s="163">
        <f t="shared" ref="F8:F25" si="2">D8</f>
        <v>1</v>
      </c>
      <c r="G8" s="164">
        <v>0</v>
      </c>
      <c r="H8" s="161">
        <f t="shared" ref="H8:H25" si="3">G8*C8</f>
        <v>0</v>
      </c>
      <c r="I8" s="163">
        <f t="shared" ref="I8:I25" si="4">G8+F8</f>
        <v>1</v>
      </c>
      <c r="J8" s="164">
        <v>0</v>
      </c>
      <c r="K8" s="161">
        <f t="shared" ref="K8:K25" si="5">J8*C8</f>
        <v>0</v>
      </c>
      <c r="L8" s="163">
        <f t="shared" ref="L8:L25" si="6">J8+I8</f>
        <v>1</v>
      </c>
      <c r="M8" s="164">
        <v>0</v>
      </c>
      <c r="N8" s="161">
        <f t="shared" si="0"/>
        <v>0</v>
      </c>
      <c r="O8" s="163">
        <f t="shared" ref="O8:O25" si="7">M8+L8</f>
        <v>1</v>
      </c>
    </row>
    <row r="9" spans="1:15" x14ac:dyDescent="0.25">
      <c r="A9" s="159">
        <f>Alterada!A32</f>
        <v>3</v>
      </c>
      <c r="B9" s="160" t="str">
        <f>Alterada!B32</f>
        <v>ESCAVAÇÕES</v>
      </c>
      <c r="C9" s="161">
        <f>Alterada!J35</f>
        <v>711.95934249999982</v>
      </c>
      <c r="D9" s="162">
        <v>1</v>
      </c>
      <c r="E9" s="161">
        <f t="shared" si="1"/>
        <v>711.95934249999982</v>
      </c>
      <c r="F9" s="163">
        <f t="shared" si="2"/>
        <v>1</v>
      </c>
      <c r="G9" s="164">
        <v>0</v>
      </c>
      <c r="H9" s="161">
        <f t="shared" si="3"/>
        <v>0</v>
      </c>
      <c r="I9" s="163">
        <f t="shared" si="4"/>
        <v>1</v>
      </c>
      <c r="J9" s="164">
        <v>0</v>
      </c>
      <c r="K9" s="161">
        <f t="shared" si="5"/>
        <v>0</v>
      </c>
      <c r="L9" s="163">
        <f t="shared" si="6"/>
        <v>1</v>
      </c>
      <c r="M9" s="164">
        <v>0</v>
      </c>
      <c r="N9" s="161">
        <f t="shared" si="0"/>
        <v>0</v>
      </c>
      <c r="O9" s="163">
        <f t="shared" si="7"/>
        <v>1</v>
      </c>
    </row>
    <row r="10" spans="1:15" x14ac:dyDescent="0.25">
      <c r="A10" s="159">
        <f>Alterada!A37</f>
        <v>4</v>
      </c>
      <c r="B10" s="160" t="str">
        <f>Alterada!B37</f>
        <v>ESTRUTURA DE CONCRETO ARMADO</v>
      </c>
      <c r="C10" s="161">
        <f>Alterada!J43</f>
        <v>19351.936765000002</v>
      </c>
      <c r="D10" s="162">
        <v>0.2</v>
      </c>
      <c r="E10" s="161">
        <f t="shared" si="1"/>
        <v>3870.3873530000005</v>
      </c>
      <c r="F10" s="163">
        <f t="shared" si="2"/>
        <v>0.2</v>
      </c>
      <c r="G10" s="162">
        <v>0.8</v>
      </c>
      <c r="H10" s="161">
        <f t="shared" si="3"/>
        <v>15481.549412000002</v>
      </c>
      <c r="I10" s="163">
        <f t="shared" si="4"/>
        <v>1</v>
      </c>
      <c r="J10" s="162">
        <v>0</v>
      </c>
      <c r="K10" s="161">
        <f t="shared" si="5"/>
        <v>0</v>
      </c>
      <c r="L10" s="163">
        <f t="shared" si="6"/>
        <v>1</v>
      </c>
      <c r="M10" s="162">
        <v>0</v>
      </c>
      <c r="N10" s="161">
        <f t="shared" si="0"/>
        <v>0</v>
      </c>
      <c r="O10" s="163">
        <f t="shared" si="7"/>
        <v>1</v>
      </c>
    </row>
    <row r="11" spans="1:15" x14ac:dyDescent="0.25">
      <c r="A11" s="159">
        <f>Alterada!A45</f>
        <v>5</v>
      </c>
      <c r="B11" s="160" t="str">
        <f>Alterada!B45</f>
        <v>FECHAMENTO</v>
      </c>
      <c r="C11" s="161">
        <f>Alterada!J49</f>
        <v>38070.439750000005</v>
      </c>
      <c r="D11" s="162">
        <v>0.3</v>
      </c>
      <c r="E11" s="161">
        <f t="shared" si="1"/>
        <v>11421.131925000002</v>
      </c>
      <c r="F11" s="163">
        <f t="shared" si="2"/>
        <v>0.3</v>
      </c>
      <c r="G11" s="162">
        <v>0.6</v>
      </c>
      <c r="H11" s="161">
        <f t="shared" si="3"/>
        <v>22842.263850000003</v>
      </c>
      <c r="I11" s="163">
        <f t="shared" si="4"/>
        <v>0.89999999999999991</v>
      </c>
      <c r="J11" s="162">
        <v>0.1</v>
      </c>
      <c r="K11" s="161">
        <f t="shared" si="5"/>
        <v>3807.0439750000005</v>
      </c>
      <c r="L11" s="163">
        <f t="shared" si="6"/>
        <v>0.99999999999999989</v>
      </c>
      <c r="M11" s="162">
        <v>0</v>
      </c>
      <c r="N11" s="161">
        <f t="shared" si="0"/>
        <v>0</v>
      </c>
      <c r="O11" s="163">
        <f t="shared" si="7"/>
        <v>0.99999999999999989</v>
      </c>
    </row>
    <row r="12" spans="1:15" x14ac:dyDescent="0.25">
      <c r="A12" s="159">
        <f>Alterada!A51</f>
        <v>6</v>
      </c>
      <c r="B12" s="160" t="str">
        <f>Alterada!B51</f>
        <v>COBERTURAS E PROTEÇÃO</v>
      </c>
      <c r="C12" s="161">
        <f>Alterada!J56</f>
        <v>10906.356544999999</v>
      </c>
      <c r="D12" s="162">
        <v>1</v>
      </c>
      <c r="E12" s="161">
        <f t="shared" si="1"/>
        <v>10906.356544999999</v>
      </c>
      <c r="F12" s="163">
        <f t="shared" si="2"/>
        <v>1</v>
      </c>
      <c r="G12" s="162">
        <v>0</v>
      </c>
      <c r="H12" s="161">
        <f t="shared" si="3"/>
        <v>0</v>
      </c>
      <c r="I12" s="163">
        <f t="shared" si="4"/>
        <v>1</v>
      </c>
      <c r="J12" s="162">
        <v>0</v>
      </c>
      <c r="K12" s="161">
        <f t="shared" si="5"/>
        <v>0</v>
      </c>
      <c r="L12" s="163">
        <f t="shared" si="6"/>
        <v>1</v>
      </c>
      <c r="M12" s="162">
        <v>0</v>
      </c>
      <c r="N12" s="161">
        <f t="shared" si="0"/>
        <v>0</v>
      </c>
      <c r="O12" s="163">
        <f t="shared" si="7"/>
        <v>1</v>
      </c>
    </row>
    <row r="13" spans="1:15" x14ac:dyDescent="0.25">
      <c r="A13" s="159">
        <f>Alterada!A58</f>
        <v>7</v>
      </c>
      <c r="B13" s="160" t="str">
        <f>Alterada!B58</f>
        <v>REVESTIMENTOS</v>
      </c>
      <c r="C13" s="161">
        <f>Alterada!J62</f>
        <v>11902.113230000001</v>
      </c>
      <c r="D13" s="162">
        <v>0</v>
      </c>
      <c r="E13" s="161">
        <f t="shared" si="1"/>
        <v>0</v>
      </c>
      <c r="F13" s="163">
        <f t="shared" si="2"/>
        <v>0</v>
      </c>
      <c r="G13" s="162">
        <v>0.3</v>
      </c>
      <c r="H13" s="161">
        <f t="shared" si="3"/>
        <v>3570.633969</v>
      </c>
      <c r="I13" s="163">
        <f t="shared" si="4"/>
        <v>0.3</v>
      </c>
      <c r="J13" s="162">
        <v>0.7</v>
      </c>
      <c r="K13" s="161">
        <f t="shared" si="5"/>
        <v>8331.4792610000004</v>
      </c>
      <c r="L13" s="163">
        <f t="shared" si="6"/>
        <v>1</v>
      </c>
      <c r="M13" s="162">
        <v>0</v>
      </c>
      <c r="N13" s="161">
        <f t="shared" si="0"/>
        <v>0</v>
      </c>
      <c r="O13" s="163">
        <f t="shared" si="7"/>
        <v>1</v>
      </c>
    </row>
    <row r="14" spans="1:15" x14ac:dyDescent="0.25">
      <c r="A14" s="159">
        <f>Alterada!A64</f>
        <v>8</v>
      </c>
      <c r="B14" s="160" t="str">
        <f>Alterada!B64</f>
        <v>ESQUADRIAS</v>
      </c>
      <c r="C14" s="161">
        <f>Alterada!J75</f>
        <v>18273.413812499999</v>
      </c>
      <c r="D14" s="162">
        <v>0</v>
      </c>
      <c r="E14" s="161">
        <f t="shared" si="1"/>
        <v>0</v>
      </c>
      <c r="F14" s="163">
        <f t="shared" si="2"/>
        <v>0</v>
      </c>
      <c r="G14" s="162">
        <v>0</v>
      </c>
      <c r="H14" s="161">
        <f t="shared" si="3"/>
        <v>0</v>
      </c>
      <c r="I14" s="163">
        <f t="shared" si="4"/>
        <v>0</v>
      </c>
      <c r="J14" s="162">
        <v>1</v>
      </c>
      <c r="K14" s="161">
        <f t="shared" si="5"/>
        <v>18273.413812499999</v>
      </c>
      <c r="L14" s="163">
        <f t="shared" si="6"/>
        <v>1</v>
      </c>
      <c r="M14" s="162">
        <v>0</v>
      </c>
      <c r="N14" s="161">
        <f t="shared" si="0"/>
        <v>0</v>
      </c>
      <c r="O14" s="163">
        <f t="shared" si="7"/>
        <v>1</v>
      </c>
    </row>
    <row r="15" spans="1:15" x14ac:dyDescent="0.25">
      <c r="A15" s="159">
        <f>Alterada!A77</f>
        <v>9</v>
      </c>
      <c r="B15" s="160" t="str">
        <f>Alterada!B77</f>
        <v>INSTALAÇÕES SANITÁRIAS</v>
      </c>
      <c r="C15" s="161">
        <f>Alterada!J98</f>
        <v>6851.4249999999993</v>
      </c>
      <c r="D15" s="162">
        <v>0</v>
      </c>
      <c r="E15" s="161">
        <f t="shared" si="1"/>
        <v>0</v>
      </c>
      <c r="F15" s="163">
        <f t="shared" si="2"/>
        <v>0</v>
      </c>
      <c r="G15" s="162">
        <v>0.8</v>
      </c>
      <c r="H15" s="161">
        <f t="shared" si="3"/>
        <v>5481.1399999999994</v>
      </c>
      <c r="I15" s="163">
        <f t="shared" si="4"/>
        <v>0.8</v>
      </c>
      <c r="J15" s="162">
        <v>0.2</v>
      </c>
      <c r="K15" s="161">
        <f t="shared" si="5"/>
        <v>1370.2849999999999</v>
      </c>
      <c r="L15" s="163">
        <f t="shared" si="6"/>
        <v>1</v>
      </c>
      <c r="M15" s="162">
        <v>0</v>
      </c>
      <c r="N15" s="161">
        <f t="shared" si="0"/>
        <v>0</v>
      </c>
      <c r="O15" s="163">
        <f t="shared" si="7"/>
        <v>1</v>
      </c>
    </row>
    <row r="16" spans="1:15" x14ac:dyDescent="0.25">
      <c r="A16" s="159">
        <f>Alterada!A100</f>
        <v>10</v>
      </c>
      <c r="B16" s="160" t="str">
        <f>Alterada!B100</f>
        <v>INSTALAÇÕES HIDRÁULICAS</v>
      </c>
      <c r="C16" s="161">
        <f>Alterada!J108</f>
        <v>1217.5764999999999</v>
      </c>
      <c r="D16" s="162">
        <v>0</v>
      </c>
      <c r="E16" s="161">
        <f t="shared" si="1"/>
        <v>0</v>
      </c>
      <c r="F16" s="163">
        <f t="shared" si="2"/>
        <v>0</v>
      </c>
      <c r="G16" s="162">
        <v>0.8</v>
      </c>
      <c r="H16" s="161">
        <f t="shared" si="3"/>
        <v>974.06119999999999</v>
      </c>
      <c r="I16" s="163">
        <f t="shared" si="4"/>
        <v>0.8</v>
      </c>
      <c r="J16" s="162">
        <v>0.2</v>
      </c>
      <c r="K16" s="161">
        <f t="shared" si="5"/>
        <v>243.5153</v>
      </c>
      <c r="L16" s="163">
        <f t="shared" si="6"/>
        <v>1</v>
      </c>
      <c r="M16" s="162">
        <v>0</v>
      </c>
      <c r="N16" s="161">
        <f t="shared" si="0"/>
        <v>0</v>
      </c>
      <c r="O16" s="163">
        <f t="shared" si="7"/>
        <v>1</v>
      </c>
    </row>
    <row r="17" spans="1:15" x14ac:dyDescent="0.25">
      <c r="A17" s="159">
        <f>Alterada!A110</f>
        <v>11</v>
      </c>
      <c r="B17" s="160" t="str">
        <f>Alterada!B110</f>
        <v>APARELHOS SANITÁRIOS</v>
      </c>
      <c r="C17" s="161">
        <f>Alterada!J119</f>
        <v>9900.4010000000017</v>
      </c>
      <c r="D17" s="162">
        <v>0</v>
      </c>
      <c r="E17" s="161">
        <f t="shared" si="1"/>
        <v>0</v>
      </c>
      <c r="F17" s="163">
        <f t="shared" si="2"/>
        <v>0</v>
      </c>
      <c r="G17" s="162">
        <v>0</v>
      </c>
      <c r="H17" s="161">
        <f t="shared" si="3"/>
        <v>0</v>
      </c>
      <c r="I17" s="163">
        <f t="shared" si="4"/>
        <v>0</v>
      </c>
      <c r="J17" s="162">
        <v>0</v>
      </c>
      <c r="K17" s="161">
        <f t="shared" si="5"/>
        <v>0</v>
      </c>
      <c r="L17" s="163">
        <f t="shared" si="6"/>
        <v>0</v>
      </c>
      <c r="M17" s="162">
        <v>1</v>
      </c>
      <c r="N17" s="161">
        <f t="shared" si="0"/>
        <v>9900.4010000000017</v>
      </c>
      <c r="O17" s="163">
        <f t="shared" si="7"/>
        <v>1</v>
      </c>
    </row>
    <row r="18" spans="1:15" x14ac:dyDescent="0.25">
      <c r="A18" s="159">
        <f>Alterada!A121</f>
        <v>12</v>
      </c>
      <c r="B18" s="160" t="str">
        <f>Alterada!B121</f>
        <v>INSTALAÇÕES PLUVIAIS</v>
      </c>
      <c r="C18" s="161">
        <f>Alterada!J124</f>
        <v>1388.0474999999999</v>
      </c>
      <c r="D18" s="162">
        <v>1</v>
      </c>
      <c r="E18" s="161">
        <f t="shared" si="1"/>
        <v>1388.0474999999999</v>
      </c>
      <c r="F18" s="163">
        <f t="shared" si="2"/>
        <v>1</v>
      </c>
      <c r="G18" s="162">
        <v>0</v>
      </c>
      <c r="H18" s="161">
        <f t="shared" si="3"/>
        <v>0</v>
      </c>
      <c r="I18" s="163">
        <f t="shared" si="4"/>
        <v>1</v>
      </c>
      <c r="J18" s="162">
        <v>0</v>
      </c>
      <c r="K18" s="161">
        <f t="shared" si="5"/>
        <v>0</v>
      </c>
      <c r="L18" s="163">
        <f t="shared" si="6"/>
        <v>1</v>
      </c>
      <c r="M18" s="162">
        <v>0</v>
      </c>
      <c r="N18" s="161">
        <f t="shared" si="0"/>
        <v>0</v>
      </c>
      <c r="O18" s="163">
        <f t="shared" si="7"/>
        <v>1</v>
      </c>
    </row>
    <row r="19" spans="1:15" x14ac:dyDescent="0.25">
      <c r="A19" s="159">
        <f>Alterada!A126</f>
        <v>13</v>
      </c>
      <c r="B19" s="160" t="str">
        <f>Alterada!B126</f>
        <v>INSTALAÇÕES ELÉTRICAS E LOGICA</v>
      </c>
      <c r="C19" s="161">
        <f>Alterada!J178</f>
        <v>39281.480875000008</v>
      </c>
      <c r="D19" s="162">
        <v>0</v>
      </c>
      <c r="E19" s="161">
        <f t="shared" si="1"/>
        <v>0</v>
      </c>
      <c r="F19" s="163">
        <f t="shared" si="2"/>
        <v>0</v>
      </c>
      <c r="G19" s="162">
        <v>0.5</v>
      </c>
      <c r="H19" s="161">
        <f t="shared" si="3"/>
        <v>19640.740437500004</v>
      </c>
      <c r="I19" s="163">
        <f t="shared" si="4"/>
        <v>0.5</v>
      </c>
      <c r="J19" s="162">
        <v>0.3</v>
      </c>
      <c r="K19" s="161">
        <f t="shared" si="5"/>
        <v>11784.444262500003</v>
      </c>
      <c r="L19" s="163">
        <f t="shared" si="6"/>
        <v>0.8</v>
      </c>
      <c r="M19" s="162">
        <v>0.2</v>
      </c>
      <c r="N19" s="161">
        <f t="shared" si="0"/>
        <v>7856.2961750000022</v>
      </c>
      <c r="O19" s="163">
        <f t="shared" si="7"/>
        <v>1</v>
      </c>
    </row>
    <row r="20" spans="1:15" x14ac:dyDescent="0.25">
      <c r="A20" s="159">
        <f>Alterada!A180</f>
        <v>14</v>
      </c>
      <c r="B20" s="160" t="str">
        <f>Alterada!B180</f>
        <v>CLIMATIZAÇÃO</v>
      </c>
      <c r="C20" s="161">
        <f>Alterada!J189</f>
        <v>7015.9976249999982</v>
      </c>
      <c r="D20" s="162">
        <v>0</v>
      </c>
      <c r="E20" s="161">
        <f t="shared" si="1"/>
        <v>0</v>
      </c>
      <c r="F20" s="163">
        <f t="shared" si="2"/>
        <v>0</v>
      </c>
      <c r="G20" s="162">
        <v>0.5</v>
      </c>
      <c r="H20" s="161">
        <f t="shared" si="3"/>
        <v>3507.9988124999991</v>
      </c>
      <c r="I20" s="163">
        <f t="shared" si="4"/>
        <v>0.5</v>
      </c>
      <c r="J20" s="162">
        <v>0.5</v>
      </c>
      <c r="K20" s="161">
        <f t="shared" si="5"/>
        <v>3507.9988124999991</v>
      </c>
      <c r="L20" s="163">
        <f t="shared" si="6"/>
        <v>1</v>
      </c>
      <c r="M20" s="162">
        <v>0</v>
      </c>
      <c r="N20" s="161">
        <f t="shared" si="0"/>
        <v>0</v>
      </c>
      <c r="O20" s="163">
        <f t="shared" si="7"/>
        <v>1</v>
      </c>
    </row>
    <row r="21" spans="1:15" x14ac:dyDescent="0.25">
      <c r="A21" s="159">
        <f>Alterada!A191</f>
        <v>15</v>
      </c>
      <c r="B21" s="160" t="str">
        <f>Alterada!B191</f>
        <v>PAVIMENTAÇÕES</v>
      </c>
      <c r="C21" s="161">
        <f>Alterada!J198</f>
        <v>11147.153202500001</v>
      </c>
      <c r="D21" s="162">
        <v>0</v>
      </c>
      <c r="E21" s="161">
        <f t="shared" si="1"/>
        <v>0</v>
      </c>
      <c r="F21" s="163">
        <f t="shared" si="2"/>
        <v>0</v>
      </c>
      <c r="G21" s="162">
        <v>0.5</v>
      </c>
      <c r="H21" s="161">
        <f t="shared" si="3"/>
        <v>5573.5766012500007</v>
      </c>
      <c r="I21" s="163">
        <f t="shared" si="4"/>
        <v>0.5</v>
      </c>
      <c r="J21" s="162">
        <v>0.4</v>
      </c>
      <c r="K21" s="161">
        <f t="shared" si="5"/>
        <v>4458.8612810000004</v>
      </c>
      <c r="L21" s="163">
        <f t="shared" si="6"/>
        <v>0.9</v>
      </c>
      <c r="M21" s="162">
        <v>0.1</v>
      </c>
      <c r="N21" s="161">
        <f t="shared" si="0"/>
        <v>1114.7153202500001</v>
      </c>
      <c r="O21" s="163">
        <f t="shared" si="7"/>
        <v>1</v>
      </c>
    </row>
    <row r="22" spans="1:15" x14ac:dyDescent="0.25">
      <c r="A22" s="159">
        <f>Alterada!A200</f>
        <v>16</v>
      </c>
      <c r="B22" s="160" t="str">
        <f>Alterada!B200</f>
        <v>PINTURA</v>
      </c>
      <c r="C22" s="161">
        <f>Alterada!J207</f>
        <v>30982.274924999998</v>
      </c>
      <c r="D22" s="162">
        <v>0</v>
      </c>
      <c r="E22" s="161">
        <f t="shared" si="1"/>
        <v>0</v>
      </c>
      <c r="F22" s="163">
        <f t="shared" si="2"/>
        <v>0</v>
      </c>
      <c r="G22" s="162">
        <v>0</v>
      </c>
      <c r="H22" s="161">
        <f t="shared" si="3"/>
        <v>0</v>
      </c>
      <c r="I22" s="163">
        <f t="shared" si="4"/>
        <v>0</v>
      </c>
      <c r="J22" s="162">
        <v>0.3</v>
      </c>
      <c r="K22" s="161">
        <f t="shared" si="5"/>
        <v>9294.6824774999986</v>
      </c>
      <c r="L22" s="163">
        <f t="shared" si="6"/>
        <v>0.3</v>
      </c>
      <c r="M22" s="162">
        <v>0.7</v>
      </c>
      <c r="N22" s="161">
        <f t="shared" si="0"/>
        <v>21687.592447499996</v>
      </c>
      <c r="O22" s="163">
        <f t="shared" si="7"/>
        <v>1</v>
      </c>
    </row>
    <row r="23" spans="1:15" x14ac:dyDescent="0.25">
      <c r="A23" s="159">
        <f>Alterada!A209</f>
        <v>17</v>
      </c>
      <c r="B23" s="160" t="str">
        <f>Alterada!B209</f>
        <v>PREVENTIVO DE INCÊNDIO</v>
      </c>
      <c r="C23" s="161">
        <f>Alterada!J215</f>
        <v>3026.6932500000003</v>
      </c>
      <c r="D23" s="162">
        <v>0</v>
      </c>
      <c r="E23" s="161">
        <f t="shared" si="1"/>
        <v>0</v>
      </c>
      <c r="F23" s="163">
        <f t="shared" si="2"/>
        <v>0</v>
      </c>
      <c r="G23" s="162">
        <v>0</v>
      </c>
      <c r="H23" s="161">
        <f t="shared" si="3"/>
        <v>0</v>
      </c>
      <c r="I23" s="163">
        <f t="shared" si="4"/>
        <v>0</v>
      </c>
      <c r="J23" s="162">
        <v>0</v>
      </c>
      <c r="K23" s="161">
        <f t="shared" si="5"/>
        <v>0</v>
      </c>
      <c r="L23" s="163">
        <f t="shared" si="6"/>
        <v>0</v>
      </c>
      <c r="M23" s="162">
        <v>1</v>
      </c>
      <c r="N23" s="161">
        <f t="shared" si="0"/>
        <v>3026.6932500000003</v>
      </c>
      <c r="O23" s="163">
        <f t="shared" si="7"/>
        <v>1</v>
      </c>
    </row>
    <row r="24" spans="1:15" x14ac:dyDescent="0.25">
      <c r="A24" s="159">
        <f>Alterada!A217</f>
        <v>18</v>
      </c>
      <c r="B24" s="160" t="str">
        <f>Alterada!B217</f>
        <v>RAMPA DE ACESSO</v>
      </c>
      <c r="C24" s="161">
        <f>Alterada!J231</f>
        <v>30005.930447500003</v>
      </c>
      <c r="D24" s="162">
        <v>0</v>
      </c>
      <c r="E24" s="161">
        <f t="shared" si="1"/>
        <v>0</v>
      </c>
      <c r="F24" s="163">
        <f t="shared" si="2"/>
        <v>0</v>
      </c>
      <c r="G24" s="162">
        <v>0.2</v>
      </c>
      <c r="H24" s="161">
        <f t="shared" si="3"/>
        <v>6001.1860895000009</v>
      </c>
      <c r="I24" s="163">
        <f t="shared" si="4"/>
        <v>0.2</v>
      </c>
      <c r="J24" s="162">
        <v>0.4</v>
      </c>
      <c r="K24" s="161">
        <f t="shared" si="5"/>
        <v>12002.372179000002</v>
      </c>
      <c r="L24" s="163">
        <f t="shared" si="6"/>
        <v>0.60000000000000009</v>
      </c>
      <c r="M24" s="162">
        <v>0.4</v>
      </c>
      <c r="N24" s="161">
        <f t="shared" si="0"/>
        <v>12002.372179000002</v>
      </c>
      <c r="O24" s="163">
        <f t="shared" si="7"/>
        <v>1</v>
      </c>
    </row>
    <row r="25" spans="1:15" x14ac:dyDescent="0.25">
      <c r="A25" s="159">
        <f>Alterada!A233</f>
        <v>19</v>
      </c>
      <c r="B25" s="160" t="str">
        <f>Alterada!B233</f>
        <v>SERVIÇOS FINAIS</v>
      </c>
      <c r="C25" s="161">
        <f>Alterada!J235</f>
        <v>484.10591249999999</v>
      </c>
      <c r="D25" s="162">
        <v>0</v>
      </c>
      <c r="E25" s="161">
        <f t="shared" si="1"/>
        <v>0</v>
      </c>
      <c r="F25" s="163">
        <f t="shared" si="2"/>
        <v>0</v>
      </c>
      <c r="G25" s="162">
        <v>0</v>
      </c>
      <c r="H25" s="161">
        <f t="shared" si="3"/>
        <v>0</v>
      </c>
      <c r="I25" s="163">
        <f t="shared" si="4"/>
        <v>0</v>
      </c>
      <c r="J25" s="162">
        <v>0</v>
      </c>
      <c r="K25" s="161">
        <f t="shared" si="5"/>
        <v>0</v>
      </c>
      <c r="L25" s="163">
        <f t="shared" si="6"/>
        <v>0</v>
      </c>
      <c r="M25" s="162">
        <v>1</v>
      </c>
      <c r="N25" s="161">
        <f t="shared" si="0"/>
        <v>484.10591249999999</v>
      </c>
      <c r="O25" s="163">
        <f t="shared" si="7"/>
        <v>1</v>
      </c>
    </row>
    <row r="26" spans="1:15" x14ac:dyDescent="0.25">
      <c r="A26" s="70"/>
      <c r="B26" s="165" t="s">
        <v>156</v>
      </c>
      <c r="C26" s="71"/>
      <c r="D26" s="72">
        <f>E26/C27</f>
        <v>0.16263138118990758</v>
      </c>
      <c r="E26" s="76">
        <f>SUM(E7:E25)</f>
        <v>41216.660268</v>
      </c>
      <c r="F26" s="76"/>
      <c r="G26" s="72">
        <f>H26/C27</f>
        <v>0.32778738250279299</v>
      </c>
      <c r="H26" s="76">
        <f>SUM(H7:H25)</f>
        <v>83073.150371750002</v>
      </c>
      <c r="I26" s="76"/>
      <c r="J26" s="72">
        <f>K26/C27</f>
        <v>0.28833343466259687</v>
      </c>
      <c r="K26" s="76">
        <f>SUM(K7:K25)</f>
        <v>73074.096361000004</v>
      </c>
      <c r="L26" s="76"/>
      <c r="M26" s="72">
        <f>N26/C27</f>
        <v>0.22124780164470259</v>
      </c>
      <c r="N26" s="76">
        <f>SUM(N7:N25)</f>
        <v>56072.176284250003</v>
      </c>
      <c r="O26" s="166">
        <f>M28/C27</f>
        <v>1</v>
      </c>
    </row>
    <row r="27" spans="1:15" x14ac:dyDescent="0.25">
      <c r="A27" s="74"/>
      <c r="B27" s="75" t="s">
        <v>157</v>
      </c>
      <c r="C27" s="153">
        <f>SUM(C7:C25)</f>
        <v>253436.083285</v>
      </c>
      <c r="D27" s="154"/>
      <c r="E27" s="155"/>
      <c r="F27" s="156"/>
      <c r="G27" s="157"/>
      <c r="H27" s="155"/>
      <c r="I27" s="156"/>
      <c r="J27" s="158"/>
      <c r="K27" s="155"/>
      <c r="L27" s="156"/>
      <c r="M27" s="154"/>
      <c r="N27" s="155"/>
      <c r="O27" s="77"/>
    </row>
    <row r="28" spans="1:15" ht="15.75" x14ac:dyDescent="0.25">
      <c r="A28" s="78"/>
      <c r="B28" s="79" t="s">
        <v>158</v>
      </c>
      <c r="C28" s="71"/>
      <c r="D28" s="196">
        <f>E26</f>
        <v>41216.660268</v>
      </c>
      <c r="E28" s="197"/>
      <c r="F28" s="151"/>
      <c r="G28" s="196">
        <f>D28+H26</f>
        <v>124289.81063975001</v>
      </c>
      <c r="H28" s="197"/>
      <c r="I28" s="151"/>
      <c r="J28" s="196">
        <f>G28+K26</f>
        <v>197363.90700075001</v>
      </c>
      <c r="K28" s="197"/>
      <c r="L28" s="151"/>
      <c r="M28" s="196">
        <f>J28+N26</f>
        <v>253436.083285</v>
      </c>
      <c r="N28" s="197"/>
      <c r="O28" s="80"/>
    </row>
    <row r="32" spans="1:15" x14ac:dyDescent="0.25">
      <c r="J32" s="73"/>
    </row>
    <row r="33" spans="2:2" x14ac:dyDescent="0.25">
      <c r="B33" s="12" t="s">
        <v>443</v>
      </c>
    </row>
    <row r="34" spans="2:2" x14ac:dyDescent="0.25">
      <c r="B34" s="12"/>
    </row>
    <row r="35" spans="2:2" x14ac:dyDescent="0.25">
      <c r="B35" s="174" t="s">
        <v>444</v>
      </c>
    </row>
    <row r="36" spans="2:2" x14ac:dyDescent="0.25">
      <c r="B36" s="174" t="s">
        <v>445</v>
      </c>
    </row>
  </sheetData>
  <mergeCells count="12">
    <mergeCell ref="J5:L5"/>
    <mergeCell ref="M5:O5"/>
    <mergeCell ref="A1:O1"/>
    <mergeCell ref="D28:E28"/>
    <mergeCell ref="G28:H28"/>
    <mergeCell ref="J28:K28"/>
    <mergeCell ref="M28:N28"/>
    <mergeCell ref="A5:A6"/>
    <mergeCell ref="B5:B6"/>
    <mergeCell ref="C5:C6"/>
    <mergeCell ref="D5:F5"/>
    <mergeCell ref="G5:I5"/>
  </mergeCells>
  <conditionalFormatting sqref="N26">
    <cfRule type="cellIs" dxfId="1" priority="1" stopIfTrue="1" operator="equal">
      <formula>K26+N26-100</formula>
    </cfRule>
  </conditionalFormatting>
  <conditionalFormatting sqref="H26:I26 K26:L26">
    <cfRule type="cellIs" dxfId="0" priority="2" stopIfTrue="1" operator="equal">
      <formula>E26+H26-100</formula>
    </cfRule>
  </conditionalFormatting>
  <pageMargins left="0.79" right="0.51181102362204722" top="0.78740157480314965" bottom="0.78740157480314965" header="0.31496062992125984" footer="0.31496062992125984"/>
  <pageSetup paperSize="9" scale="8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Alterada</vt:lpstr>
      <vt:lpstr>Cronograma</vt:lpstr>
      <vt:lpstr>Alterada!Area_de_impressao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juridico_02</dc:creator>
  <cp:lastModifiedBy>Vagner</cp:lastModifiedBy>
  <cp:lastPrinted>2015-09-03T18:37:02Z</cp:lastPrinted>
  <dcterms:created xsi:type="dcterms:W3CDTF">2014-06-04T20:00:04Z</dcterms:created>
  <dcterms:modified xsi:type="dcterms:W3CDTF">2015-09-03T18:39:54Z</dcterms:modified>
</cp:coreProperties>
</file>